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5/Q1/To publish/"/>
    </mc:Choice>
  </mc:AlternateContent>
  <xr:revisionPtr revIDLastSave="7" documentId="8_{B84785D8-252B-475F-9C1D-3A8353EA1EE9}" xr6:coauthVersionLast="47" xr6:coauthVersionMax="47" xr10:uidLastSave="{A3C9772D-6CAC-4A30-B464-60EE1D5F5F72}"/>
  <bookViews>
    <workbookView xWindow="28680" yWindow="-120" windowWidth="29040" windowHeight="15720" tabRatio="922"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definedNames>
    <definedName name="dmem">#REF!</definedName>
    <definedName name="FX_AVG_Euro">'Mature Portfolio Financials'!$D$113</definedName>
    <definedName name="FX_AVG_Nis">'Mature Portfolio Financials'!$E$113</definedName>
    <definedName name="FX_end_Euro">'Mature Portfolio Financials'!$D$109</definedName>
    <definedName name="FX_end_NIS">'Mature Portfolio Financials'!$E$109</definedName>
    <definedName name="FX_Euro" localSheetId="0">'Legal Disclaimer'!#REF!</definedName>
    <definedName name="FX_Euro">'Mature Portfolio Financials'!$D$109</definedName>
    <definedName name="FX_Nis" localSheetId="0">'Legal Disclaimer'!#REF!</definedName>
    <definedName name="FX_Nis">#REF!</definedName>
    <definedName name="FX_NIS_end">'Mature Portfolio Financials'!$E$109</definedName>
    <definedName name="_xlnm.Print_Area" localSheetId="4">'Adv. Dev and Dev. Portfolio'!$A$1:$F$30</definedName>
    <definedName name="_xlnm.Print_Area" localSheetId="2">'Mature Portfolio Financials'!$A$1:$R$121</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K46" i="1"/>
  <c r="O94" i="1" l="1"/>
  <c r="P94" i="1" s="1"/>
  <c r="N93" i="1" l="1"/>
  <c r="O93" i="1" s="1"/>
  <c r="P93" i="1" s="1"/>
  <c r="N92" i="1"/>
  <c r="J10" i="1" l="1"/>
  <c r="H10" i="1"/>
  <c r="E12" i="5" l="1"/>
  <c r="D12" i="5"/>
  <c r="N95" i="1" l="1"/>
  <c r="D11" i="1" l="1"/>
  <c r="D82" i="1" l="1"/>
  <c r="D13" i="1" l="1"/>
  <c r="M95" i="1" l="1"/>
  <c r="K65" i="1"/>
  <c r="M65" i="1"/>
  <c r="H21" i="1"/>
  <c r="H26" i="1"/>
  <c r="H24" i="1"/>
  <c r="G27" i="1"/>
  <c r="G29" i="1" s="1"/>
  <c r="F26" i="1"/>
  <c r="F24" i="1"/>
  <c r="F21" i="1"/>
  <c r="H27" i="1" l="1"/>
  <c r="H29" i="1"/>
  <c r="F27" i="1"/>
  <c r="F29" i="1" s="1"/>
  <c r="M48" i="1" l="1"/>
  <c r="K48" i="1"/>
  <c r="C11" i="1" l="1"/>
  <c r="C13" i="1" s="1"/>
  <c r="G11" i="1" l="1"/>
  <c r="F11" i="1"/>
  <c r="F13" i="1" s="1"/>
  <c r="E11" i="1"/>
  <c r="E13" i="1" s="1"/>
  <c r="E27" i="5" l="1"/>
  <c r="E29" i="5" s="1"/>
  <c r="D27" i="5"/>
  <c r="D29" i="5" s="1"/>
  <c r="E14" i="5"/>
  <c r="D14" i="5"/>
  <c r="C82" i="1" l="1"/>
  <c r="J11" i="1" l="1"/>
  <c r="J13" i="1" s="1"/>
  <c r="I11" i="1"/>
  <c r="H11" i="1"/>
  <c r="H13" i="1" s="1"/>
  <c r="G13" i="1"/>
  <c r="I13" i="1" l="1"/>
  <c r="O92" i="1" l="1"/>
  <c r="O95" i="1" s="1"/>
  <c r="P92" i="1" l="1"/>
  <c r="P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<sst xmlns="http://schemas.openxmlformats.org/spreadsheetml/2006/main" count="744" uniqueCount="350">
  <si>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</si>
  <si>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</si>
  <si>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</si>
  <si>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</si>
  <si>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</si>
  <si>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</si>
  <si>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</si>
  <si>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</si>
  <si>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t>
  </si>
  <si>
    <t>Segment Information: Operational Projects</t>
  </si>
  <si>
    <t>($ thousands)</t>
  </si>
  <si>
    <t>Operational Project Segments</t>
  </si>
  <si>
    <t>Generation
(GWh)</t>
  </si>
  <si>
    <t>Western Europe</t>
  </si>
  <si>
    <t>USA</t>
  </si>
  <si>
    <t>Total Consolidated Projects</t>
  </si>
  <si>
    <t>Unconsolidated Projects at share</t>
  </si>
  <si>
    <t xml:space="preserve">Total </t>
  </si>
  <si>
    <t>Detailed Operational Projects</t>
  </si>
  <si>
    <t>Segment</t>
  </si>
  <si>
    <t>Operational Project</t>
  </si>
  <si>
    <t>Ownership %</t>
  </si>
  <si>
    <t>Israel</t>
  </si>
  <si>
    <t xml:space="preserve">Haluziot </t>
  </si>
  <si>
    <t>Gecama</t>
  </si>
  <si>
    <t>Bjorenberget</t>
  </si>
  <si>
    <t>Picasso</t>
  </si>
  <si>
    <t>Tully</t>
  </si>
  <si>
    <t>Selac</t>
  </si>
  <si>
    <t>CEE</t>
  </si>
  <si>
    <t>Blacksmith</t>
  </si>
  <si>
    <t>Lukovac</t>
  </si>
  <si>
    <t>Attila</t>
  </si>
  <si>
    <t>AC/DC</t>
  </si>
  <si>
    <t>Apex Solar</t>
  </si>
  <si>
    <t>Total USA</t>
  </si>
  <si>
    <t>`</t>
  </si>
  <si>
    <t>Est. First Full Year Revenue</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</si>
  <si>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</si>
  <si>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</si>
  <si>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</si>
  <si>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</si>
  <si>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</si>
  <si>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</si>
  <si>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</si>
  <si>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Equity Required (%)</t>
  </si>
  <si>
    <t>Ownership %**</t>
  </si>
  <si>
    <t>Key Commentary</t>
  </si>
  <si>
    <t>United States</t>
  </si>
  <si>
    <t>Tapolca</t>
  </si>
  <si>
    <t>Hungary</t>
  </si>
  <si>
    <t>Pupin</t>
  </si>
  <si>
    <t>Serbia</t>
  </si>
  <si>
    <t>H2 2025</t>
  </si>
  <si>
    <t>All numbers, beside equity invested, reflects Enlight share only</t>
  </si>
  <si>
    <t xml:space="preserve">Pre-Construction Projects (due to commence construction within 12 months) </t>
  </si>
  <si>
    <t>CoBar Complex</t>
  </si>
  <si>
    <t>Rustic Hills 1&amp; 2</t>
  </si>
  <si>
    <t>Country Acres</t>
  </si>
  <si>
    <t>H2 2026</t>
  </si>
  <si>
    <t>Gecama Solar</t>
  </si>
  <si>
    <t>Spain</t>
  </si>
  <si>
    <t>MW Deployment</t>
  </si>
  <si>
    <t>Europe</t>
  </si>
  <si>
    <t xml:space="preserve">Total Pre-Construction </t>
  </si>
  <si>
    <t>Revenues from management and development fees</t>
  </si>
  <si>
    <t>Management and development fee paid to Enlight</t>
  </si>
  <si>
    <t>Fees eliminated upon consolidation</t>
  </si>
  <si>
    <t>Management and development fee as per financial statement</t>
  </si>
  <si>
    <t xml:space="preserve"> </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</si>
  <si>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</si>
  <si>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</si>
  <si>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</si>
  <si>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</si>
  <si>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</si>
  <si>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</si>
  <si>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</si>
  <si>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</si>
  <si>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</si>
  <si>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</si>
  <si>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</si>
  <si>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</si>
  <si>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</si>
  <si>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</si>
  <si>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</si>
  <si>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</si>
  <si>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</si>
  <si>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</si>
  <si>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</si>
  <si>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</si>
  <si>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</si>
  <si>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</si>
  <si>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</si>
  <si>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</si>
  <si>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</si>
  <si>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</si>
  <si>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</si>
  <si>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</si>
  <si>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</si>
  <si>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</si>
  <si>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</si>
  <si>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</si>
  <si>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</si>
  <si>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</si>
  <si>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</si>
  <si>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</si>
  <si>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</si>
  <si>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</si>
  <si>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</si>
  <si>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</si>
  <si>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</si>
  <si>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</si>
  <si>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</si>
  <si>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</si>
  <si>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</si>
  <si>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</si>
  <si>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</si>
  <si>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</si>
  <si>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</si>
  <si>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</si>
  <si>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New Mexico</t>
  </si>
  <si>
    <t xml:space="preserve"> PNM Resources</t>
  </si>
  <si>
    <t>PPA to be signed</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</si>
  <si>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</si>
  <si>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</si>
  <si>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</si>
  <si>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</si>
  <si>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</si>
  <si>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</si>
  <si>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</si>
  <si>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</si>
  <si>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</si>
  <si>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</si>
  <si>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</si>
  <si>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</si>
  <si>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</si>
  <si>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</si>
  <si>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</si>
  <si>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</si>
  <si>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</si>
  <si>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</si>
  <si>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</si>
  <si>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</si>
  <si>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</si>
  <si>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</si>
  <si>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</si>
  <si>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</si>
  <si>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</si>
  <si>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</si>
  <si>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r>
      <t>Development portfolio</t>
    </r>
    <r>
      <rPr>
        <b/>
        <sz val="11"/>
        <color theme="0"/>
        <rFont val="Heebo"/>
        <charset val="177"/>
      </rPr>
      <t xml:space="preserve"> (rest of portfolio)</t>
    </r>
  </si>
  <si>
    <t>Wind</t>
  </si>
  <si>
    <t>PV + Wind</t>
  </si>
  <si>
    <t>Atrisco Storage</t>
  </si>
  <si>
    <t>PTC</t>
  </si>
  <si>
    <t>ITC</t>
  </si>
  <si>
    <t>2027E</t>
  </si>
  <si>
    <t>H2 2027</t>
  </si>
  <si>
    <t>Reported Revenue</t>
  </si>
  <si>
    <t xml:space="preserve"> Segment Adjusted 
EBITDA*</t>
  </si>
  <si>
    <t>Segment Adjusted 
EBITDA*</t>
  </si>
  <si>
    <t>Mainly Local authorities in Israel</t>
  </si>
  <si>
    <r>
      <rPr>
        <sz val="13"/>
        <color theme="0"/>
        <rFont val="Heebo"/>
        <charset val="177"/>
      </rPr>
      <t>($ millions)</t>
    </r>
    <r>
      <rPr>
        <b/>
        <sz val="13"/>
        <color theme="0"/>
        <rFont val="Heebo"/>
        <charset val="177"/>
      </rPr>
      <t xml:space="preserve">
Additional Pre-Construction Projects</t>
    </r>
  </si>
  <si>
    <t xml:space="preserve">MW/MWh </t>
  </si>
  <si>
    <t>MW production/MWh storage&gt;</t>
  </si>
  <si>
    <t>MENA</t>
  </si>
  <si>
    <t>Europe Wind</t>
  </si>
  <si>
    <t>Europe PV</t>
  </si>
  <si>
    <t xml:space="preserve">Total Europe </t>
  </si>
  <si>
    <t>MENA PV</t>
  </si>
  <si>
    <t>MENA Wind</t>
  </si>
  <si>
    <t>Total MENA</t>
  </si>
  <si>
    <t>H1 2026</t>
  </si>
  <si>
    <t>Atrisco PV</t>
  </si>
  <si>
    <t>All numbers reflect Enlight share only</t>
  </si>
  <si>
    <t>Total Europe</t>
  </si>
  <si>
    <t>Tax Credit Benefit</t>
  </si>
  <si>
    <t>Est. Total 
Project Cost net of tax benefit</t>
  </si>
  <si>
    <t>Qualifying Categoty</t>
  </si>
  <si>
    <t>EC (10%)</t>
  </si>
  <si>
    <t>Quail Ranch BESS</t>
  </si>
  <si>
    <t>Quail Ranch Solar</t>
  </si>
  <si>
    <t>Roadrunner BESS</t>
  </si>
  <si>
    <t>Roadrunner Solar</t>
  </si>
  <si>
    <t>128/0</t>
  </si>
  <si>
    <t>0/400</t>
  </si>
  <si>
    <t>290/0</t>
  </si>
  <si>
    <t>0/940</t>
  </si>
  <si>
    <t>141-148</t>
  </si>
  <si>
    <t>DC (10%)</t>
  </si>
  <si>
    <t>69-73</t>
  </si>
  <si>
    <t>CoBar ITC</t>
  </si>
  <si>
    <t>Snowflake</t>
  </si>
  <si>
    <t>258/824</t>
  </si>
  <si>
    <t>953/0</t>
  </si>
  <si>
    <t>225/220</t>
  </si>
  <si>
    <r>
      <t>Est.</t>
    </r>
    <r>
      <rPr>
        <sz val="11"/>
        <color rgb="FFFF0000"/>
        <rFont val="Heebo"/>
        <charset val="177"/>
      </rPr>
      <t xml:space="preserve"> </t>
    </r>
    <r>
      <rPr>
        <sz val="11"/>
        <color theme="0"/>
        <rFont val="Heebo"/>
        <charset val="177"/>
      </rPr>
      <t>Equity Required (%)</t>
    </r>
  </si>
  <si>
    <t>600/1,900</t>
  </si>
  <si>
    <t>Under Construcaion</t>
  </si>
  <si>
    <t xml:space="preserve">Quail Ranch </t>
  </si>
  <si>
    <t xml:space="preserve">Roadrunner </t>
  </si>
  <si>
    <t>APS</t>
  </si>
  <si>
    <t>Ownership %*</t>
  </si>
  <si>
    <t>* The legal ownership share for all U.S. projects is 90%, but Enlight invests 100% of the equity in the project and entitled to 100% of the project distributions until full repayment of Enlight's capital plus a preferred return</t>
  </si>
  <si>
    <t>Est. First Full Year EBITDA****</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</si>
  <si>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</si>
  <si>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Adders*****</t>
  </si>
  <si>
    <t>*****The Energy Community (EC) Adder provides extra credits for renewable energy projects in areas impacted by fossil fuel reliance or economic transition. The Domestic Content (DC) Adder rewards projects using U.S.-manufactured components, promoting local job creation and supply chain growth</t>
  </si>
  <si>
    <t>Discounted Value of Tax Benefit***</t>
  </si>
  <si>
    <t>Est. operational capacity (FMW)</t>
  </si>
  <si>
    <t>FMW</t>
  </si>
  <si>
    <t>** Ownership % is calculated based on the project's share of total revenues</t>
  </si>
  <si>
    <t>CoBar PTC</t>
  </si>
  <si>
    <t>Snowflake A</t>
  </si>
  <si>
    <t>Generation and energy storage Capacity (MW/MWh)</t>
  </si>
  <si>
    <t>***Tax benefits under the IRA. PTC is assumed, based on the project’s expected production and a yearly CPI indexation of 2%, discounted by 8% to COD.  For the ITC, a step-up adjustment was made to reflect the eligible higher tax credit rates, enhancing the valuation and return of the project by considering the increased financial project value.</t>
  </si>
  <si>
    <t>284-299</t>
  </si>
  <si>
    <t>167-175</t>
  </si>
  <si>
    <t>H2 2025- H2 2026</t>
  </si>
  <si>
    <t>15%-25%</t>
  </si>
  <si>
    <t>Nardo Storage</t>
  </si>
  <si>
    <t>0/920</t>
  </si>
  <si>
    <t>23%-28%</t>
  </si>
  <si>
    <t>31-33</t>
  </si>
  <si>
    <t>0/96</t>
  </si>
  <si>
    <t>DC (10%) &amp; EC (10%)</t>
  </si>
  <si>
    <t>10%-20%</t>
  </si>
  <si>
    <t>25%-35%</t>
  </si>
  <si>
    <t>7-8</t>
  </si>
  <si>
    <t>BESS</t>
  </si>
  <si>
    <t>Poland</t>
  </si>
  <si>
    <t xml:space="preserve">Nardo Storage </t>
  </si>
  <si>
    <t>Crimson Orchard</t>
  </si>
  <si>
    <t>Bjornberget – BESS</t>
  </si>
  <si>
    <t>Israel Storage</t>
  </si>
  <si>
    <t>Idaho</t>
  </si>
  <si>
    <t>Idaho Power</t>
  </si>
  <si>
    <t>22-23</t>
  </si>
  <si>
    <t>17-19</t>
  </si>
  <si>
    <t>52-55</t>
  </si>
  <si>
    <t>41-43</t>
  </si>
  <si>
    <t>12%-15%</t>
  </si>
  <si>
    <t xml:space="preserve">USA </t>
  </si>
  <si>
    <t>8/42</t>
  </si>
  <si>
    <t>78-132</t>
  </si>
  <si>
    <t>Comprises a cluster of 3 projects. Additional 3.2GWh storage potential</t>
  </si>
  <si>
    <t>9-11</t>
  </si>
  <si>
    <t>18-22</t>
  </si>
  <si>
    <t>Israel Under Construction</t>
  </si>
  <si>
    <t>Including Rustic hills 1+2, Coggon, Gemstone and Crimson orchard</t>
  </si>
  <si>
    <t>Installed Capacity (MW)
March-2025</t>
  </si>
  <si>
    <t>Installed Storage (MWh)
March-2025</t>
  </si>
  <si>
    <t>3 Months ended March 31</t>
  </si>
  <si>
    <t>3 Months ended March 31, 2024</t>
  </si>
  <si>
    <t>3 Months ended March 31, 2025</t>
  </si>
  <si>
    <t>Debt balance as of March  31, 2025</t>
  </si>
  <si>
    <t>403/688</t>
  </si>
  <si>
    <t>H1 2025-H1 2026</t>
  </si>
  <si>
    <t>0/100</t>
  </si>
  <si>
    <t>432/400</t>
  </si>
  <si>
    <t>256/0</t>
  </si>
  <si>
    <t>0/79</t>
  </si>
  <si>
    <t>2,545 MW +4,316MWh</t>
  </si>
  <si>
    <t>Tapolca BESS</t>
  </si>
  <si>
    <t>1,076/2,664</t>
  </si>
  <si>
    <r>
      <t>* EBITDA results included $4m in the 3 months ended March 25 ,</t>
    </r>
    <r>
      <rPr>
        <sz val="13"/>
        <rFont val="Heebo"/>
        <charset val="177"/>
      </rPr>
      <t xml:space="preserve"> of compensation recognized from Björnberget project</t>
    </r>
  </si>
  <si>
    <t>As of 31st March 2024</t>
  </si>
  <si>
    <t>March 2024</t>
  </si>
  <si>
    <t>March 2025</t>
  </si>
  <si>
    <t>As of 31st March 2025</t>
  </si>
  <si>
    <t>0/20</t>
  </si>
  <si>
    <t>38/31</t>
  </si>
  <si>
    <t>470/531</t>
  </si>
  <si>
    <t>195-205</t>
  </si>
  <si>
    <t>38-40</t>
  </si>
  <si>
    <t>25-27</t>
  </si>
  <si>
    <t>9-10</t>
  </si>
  <si>
    <t>Capital Invested as of March 31, 2025</t>
  </si>
  <si>
    <t>Equity Invested as of March 31, 2025</t>
  </si>
  <si>
    <t>67-69</t>
  </si>
  <si>
    <t>10-11</t>
  </si>
  <si>
    <t>146-154</t>
  </si>
  <si>
    <t>18%-22%</t>
  </si>
  <si>
    <t>32-34</t>
  </si>
  <si>
    <t>27-29</t>
  </si>
  <si>
    <t>30-31</t>
  </si>
  <si>
    <t>31 MWh in 2027 attributed to Enlight Local</t>
  </si>
  <si>
    <t>45-46</t>
  </si>
  <si>
    <t>826-864</t>
  </si>
  <si>
    <t>390-405</t>
  </si>
  <si>
    <t>436-459</t>
  </si>
  <si>
    <t>10%-11%</t>
  </si>
  <si>
    <t>61-62</t>
  </si>
  <si>
    <t>60-72</t>
  </si>
  <si>
    <t>318-341</t>
  </si>
  <si>
    <t>145-155</t>
  </si>
  <si>
    <t>173-186</t>
  </si>
  <si>
    <t>90%-100%</t>
  </si>
  <si>
    <t>606-660</t>
  </si>
  <si>
    <t>267-290</t>
  </si>
  <si>
    <t>339-370</t>
  </si>
  <si>
    <t>96-101</t>
  </si>
  <si>
    <t>1,090-1,124</t>
  </si>
  <si>
    <t>558-565</t>
  </si>
  <si>
    <t>532-559</t>
  </si>
  <si>
    <t>1,475-1,615</t>
  </si>
  <si>
    <t>575-636</t>
  </si>
  <si>
    <t>900-979</t>
  </si>
  <si>
    <t>122-128</t>
  </si>
  <si>
    <t>97-103</t>
  </si>
  <si>
    <t>88-91</t>
  </si>
  <si>
    <t>498-511</t>
  </si>
  <si>
    <t>20%-30%</t>
  </si>
  <si>
    <t>123-150</t>
  </si>
  <si>
    <t>63-78</t>
  </si>
  <si>
    <t>72-75</t>
  </si>
  <si>
    <t>117-124</t>
  </si>
  <si>
    <t>1,979-2,103</t>
  </si>
  <si>
    <t>831-880</t>
  </si>
  <si>
    <t>1,148-1,223</t>
  </si>
  <si>
    <t>192-201</t>
  </si>
  <si>
    <t>149-157</t>
  </si>
  <si>
    <t>125-128</t>
  </si>
  <si>
    <t>1,213-1,241</t>
  </si>
  <si>
    <t>715-730</t>
  </si>
  <si>
    <t>90-92</t>
  </si>
  <si>
    <t>70-71</t>
  </si>
  <si>
    <t>1,331-1,363</t>
  </si>
  <si>
    <t>4,693-4,962</t>
  </si>
  <si>
    <t>1,898-2,002</t>
  </si>
  <si>
    <t>110-112</t>
  </si>
  <si>
    <t>85-86</t>
  </si>
  <si>
    <t>393-406</t>
  </si>
  <si>
    <t>19-20</t>
  </si>
  <si>
    <t>1,998-2,123</t>
  </si>
  <si>
    <t>3-4</t>
  </si>
  <si>
    <t>151-159</t>
  </si>
  <si>
    <t>26/241</t>
  </si>
  <si>
    <t>4/79</t>
  </si>
  <si>
    <t>1,072/2,585</t>
  </si>
  <si>
    <t>100 MWh in 2027 attributed to Tapolca BESS</t>
  </si>
  <si>
    <t>833-852</t>
  </si>
  <si>
    <t>2,795-2,960</t>
  </si>
  <si>
    <t xml:space="preserve">Enlight Local </t>
  </si>
  <si>
    <t xml:space="preserve">** Estimates of the impact of U.S. tariffs on construction costs for U.S. projects currently under construction are based on the following assumptions: tariffs on Chinese imports ranging  0-70% , and 10% on imports from all other countries; the willingness of suppliers to take on a portion of the increase in costs, based in part on current negotiations with them; an increase in the expected revenues and EBITDA of selected projects, based on current negotiations with relevant utilities. These estimates and assumptions involve risks and uncertainties, and reflect management’s current expectations based on available information. We cannot guarantee that actual results achieved will reflected these estimates and assumptions. </t>
  </si>
  <si>
    <t>******The required equity during construction is estimated at 10% and is expected to decrease to 0% at COD</t>
  </si>
  <si>
    <t>0%-10%******</t>
  </si>
  <si>
    <t>Est. Total 
Project Cost**</t>
  </si>
  <si>
    <t>Est. First Full Year Revenue**</t>
  </si>
  <si>
    <t>Est. First Full Year EBITDA**&amp;****</t>
  </si>
  <si>
    <t>308-322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</si>
</sst>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s>
  <fonts count="38"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sz val="11"/>
      <name val="Calibri"/>
      <family val="2"/>
      <scheme val="minor"/>
    </font>
    <font>
      <sz val="12"/>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sz val="11"/>
      <color rgb="FF000000"/>
      <name val="Heebo"/>
      <charset val="177"/>
    </font>
    <font>
      <sz val="11"/>
      <color theme="0"/>
      <name val="Heebo"/>
      <charset val="177"/>
    </font>
    <font>
      <sz val="11"/>
      <color rgb="FFFF0000"/>
      <name val="Heebo"/>
      <charset val="177"/>
    </font>
    <font>
      <b/>
      <sz val="13"/>
      <color rgb="FFFF0000"/>
      <name val="Heebo"/>
      <charset val="177"/>
    </font>
    <font>
      <sz val="11"/>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rgb="FF000000"/>
      </patternFill>
    </fill>
    <fill>
      <patternFill patternType="solid">
        <fgColor rgb="FF236194"/>
        <bgColor indexed="64"/>
      </patternFill>
    </fill>
    <fill>
      <patternFill patternType="solid">
        <fgColor theme="6" tint="0.59999389629810485"/>
        <bgColor indexed="64"/>
      </patternFill>
    </fill>
    <fill>
      <patternFill patternType="solid">
        <fgColor rgb="FFD9D9D9"/>
        <bgColor indexed="64"/>
      </patternFill>
    </fill>
  </fills>
  <borders count="45">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medium">
        <color indexed="64"/>
      </right>
      <top style="thin">
        <color indexed="64"/>
      </top>
      <bottom/>
      <diagonal/>
    </border>
    <border>
      <left style="thin">
        <color theme="0"/>
      </left>
      <right/>
      <top style="thin">
        <color theme="0"/>
      </top>
      <bottom style="thin">
        <color auto="1"/>
      </bottom>
      <diagonal/>
    </border>
    <border>
      <left/>
      <right style="thin">
        <color theme="0"/>
      </right>
      <top style="thin">
        <color theme="0"/>
      </top>
      <bottom style="thin">
        <color indexed="64"/>
      </bottom>
      <diagonal/>
    </border>
    <border>
      <left style="thin">
        <color theme="0"/>
      </left>
      <right/>
      <top/>
      <bottom style="thin">
        <color indexed="64"/>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9" fillId="0" borderId="0"/>
    <xf numFmtId="0" fontId="30" fillId="8" borderId="13" applyNumberFormat="0" applyProtection="0">
      <alignment horizontal="center" vertical="center"/>
    </xf>
    <xf numFmtId="43" fontId="9" fillId="0" borderId="0" applyFont="0" applyFill="0" applyBorder="0" applyAlignment="0" applyProtection="0"/>
  </cellStyleXfs>
  <cellXfs count="340">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0" borderId="0" xfId="0" applyFont="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6" xfId="0" applyFont="1" applyFill="1" applyBorder="1" applyAlignment="1">
      <alignment vertical="center"/>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 fillId="3" borderId="30" xfId="0" applyFont="1" applyFill="1" applyBorder="1" applyAlignment="1">
      <alignment horizontal="centerContinuous" vertical="center"/>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2"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4"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17" fontId="3" fillId="2" borderId="24" xfId="0" applyNumberFormat="1" applyFont="1" applyFill="1" applyBorder="1" applyAlignment="1">
      <alignment horizontal="center" vertical="center"/>
    </xf>
    <xf numFmtId="3" fontId="3" fillId="5" borderId="25"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5" xfId="0" applyFont="1" applyFill="1" applyBorder="1" applyAlignment="1">
      <alignment horizontal="center" vertical="center"/>
    </xf>
    <xf numFmtId="1" fontId="5" fillId="2" borderId="5"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2" fillId="0" borderId="0" xfId="0" applyFont="1" applyAlignment="1">
      <alignment horizontal="left" vertical="center"/>
    </xf>
    <xf numFmtId="0" fontId="3" fillId="2" borderId="14" xfId="0" applyFont="1" applyFill="1" applyBorder="1" applyAlignment="1">
      <alignment vertical="center" wrapText="1"/>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2" fillId="3"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0" xfId="0" applyAlignment="1">
      <alignment horizontal="center"/>
    </xf>
    <xf numFmtId="0" fontId="6" fillId="0" borderId="0" xfId="0" applyFont="1" applyAlignment="1">
      <alignment horizontal="center" vertical="center" wrapText="1"/>
    </xf>
    <xf numFmtId="9" fontId="5" fillId="0" borderId="0" xfId="1" applyFont="1" applyAlignment="1">
      <alignment vertical="center"/>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28"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3" xfId="0" applyNumberFormat="1" applyFont="1" applyFill="1" applyBorder="1" applyAlignment="1">
      <alignment horizontal="center" vertical="center" wrapText="1"/>
    </xf>
    <xf numFmtId="0" fontId="32" fillId="0" borderId="0" xfId="0" applyFont="1"/>
    <xf numFmtId="3" fontId="32" fillId="0" borderId="0" xfId="0" applyNumberFormat="1" applyFont="1" applyAlignment="1">
      <alignment horizontal="center"/>
    </xf>
    <xf numFmtId="0" fontId="0" fillId="0" borderId="5" xfId="0" applyBorder="1"/>
    <xf numFmtId="0" fontId="2" fillId="3" borderId="0" xfId="0" applyFont="1" applyFill="1" applyAlignment="1">
      <alignment horizontal="right" vertical="center"/>
    </xf>
    <xf numFmtId="3" fontId="3" fillId="9" borderId="0" xfId="0" applyNumberFormat="1" applyFont="1" applyFill="1" applyAlignment="1">
      <alignment horizontal="center" vertical="center"/>
    </xf>
    <xf numFmtId="37" fontId="3" fillId="9" borderId="0" xfId="0" applyNumberFormat="1" applyFont="1" applyFill="1" applyAlignment="1">
      <alignment horizontal="center" vertical="center"/>
    </xf>
    <xf numFmtId="3" fontId="3" fillId="9" borderId="2"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9" borderId="0" xfId="0" applyNumberFormat="1" applyFont="1" applyFill="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0" fontId="1" fillId="3" borderId="40" xfId="0"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9" fontId="5" fillId="2" borderId="16" xfId="0" applyNumberFormat="1" applyFont="1" applyFill="1" applyBorder="1" applyAlignment="1">
      <alignment horizontal="center" vertical="center"/>
    </xf>
    <xf numFmtId="3" fontId="5" fillId="2" borderId="8" xfId="0" applyNumberFormat="1" applyFont="1" applyFill="1" applyBorder="1" applyAlignment="1">
      <alignment horizontal="center" vertical="center"/>
    </xf>
    <xf numFmtId="0" fontId="0" fillId="0" borderId="3" xfId="0" applyBorder="1" applyAlignment="1">
      <alignment vertical="center"/>
    </xf>
    <xf numFmtId="1" fontId="5" fillId="9" borderId="0" xfId="0" applyNumberFormat="1" applyFont="1" applyFill="1" applyAlignment="1">
      <alignment horizontal="center" vertical="center"/>
    </xf>
    <xf numFmtId="3" fontId="6" fillId="9" borderId="8" xfId="0" applyNumberFormat="1" applyFont="1" applyFill="1" applyBorder="1" applyAlignment="1">
      <alignment horizontal="center" vertical="center"/>
    </xf>
    <xf numFmtId="0" fontId="32" fillId="0" borderId="0" xfId="0" applyFont="1" applyAlignment="1">
      <alignment vertical="center"/>
    </xf>
    <xf numFmtId="0" fontId="31"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1" fillId="3" borderId="8" xfId="0" applyFont="1" applyFill="1" applyBorder="1" applyAlignment="1">
      <alignment horizontal="center" vertical="center" wrapText="1"/>
    </xf>
    <xf numFmtId="0" fontId="5" fillId="2" borderId="12" xfId="0" applyFont="1" applyFill="1" applyBorder="1" applyAlignment="1">
      <alignment horizontal="center" vertical="center"/>
    </xf>
    <xf numFmtId="3" fontId="0" fillId="0" borderId="0" xfId="0" applyNumberFormat="1" applyAlignment="1">
      <alignment vertical="center"/>
    </xf>
    <xf numFmtId="17" fontId="3" fillId="2" borderId="6"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32" fillId="0" borderId="0" xfId="0" applyFont="1" applyAlignment="1">
      <alignment horizontal="center"/>
    </xf>
    <xf numFmtId="0" fontId="1" fillId="3" borderId="33"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43" xfId="0" applyFont="1" applyFill="1" applyBorder="1" applyAlignment="1">
      <alignment horizontal="center" vertical="center" wrapText="1"/>
    </xf>
    <xf numFmtId="1" fontId="5" fillId="9" borderId="5" xfId="0" applyNumberFormat="1" applyFont="1" applyFill="1" applyBorder="1" applyAlignment="1">
      <alignment horizontal="center" vertical="center"/>
    </xf>
    <xf numFmtId="3" fontId="6" fillId="9" borderId="12" xfId="0" applyNumberFormat="1" applyFont="1" applyFill="1" applyBorder="1" applyAlignment="1">
      <alignment horizontal="center" vertical="center"/>
    </xf>
    <xf numFmtId="0" fontId="34" fillId="3" borderId="37" xfId="0" applyFont="1" applyFill="1" applyBorder="1" applyAlignment="1">
      <alignment vertical="center" wrapText="1"/>
    </xf>
    <xf numFmtId="0" fontId="5" fillId="2" borderId="0" xfId="1" applyNumberFormat="1" applyFont="1" applyFill="1" applyAlignment="1">
      <alignment horizontal="center" vertical="center"/>
    </xf>
    <xf numFmtId="1" fontId="5" fillId="0" borderId="8" xfId="0" applyNumberFormat="1" applyFont="1" applyBorder="1" applyAlignment="1">
      <alignment vertical="center"/>
    </xf>
    <xf numFmtId="0" fontId="5" fillId="2" borderId="3" xfId="0" applyFont="1" applyFill="1" applyBorder="1" applyAlignment="1">
      <alignment horizontal="center" vertical="center"/>
    </xf>
    <xf numFmtId="0" fontId="5" fillId="5" borderId="3" xfId="0" applyFont="1" applyFill="1" applyBorder="1" applyAlignment="1">
      <alignment horizontal="center" vertical="center"/>
    </xf>
    <xf numFmtId="0" fontId="6" fillId="5" borderId="7" xfId="0" applyFont="1" applyFill="1" applyBorder="1" applyAlignment="1">
      <alignment horizontal="center" vertical="center"/>
    </xf>
    <xf numFmtId="3" fontId="5" fillId="2" borderId="0" xfId="0" quotePrefix="1" applyNumberFormat="1" applyFont="1" applyFill="1" applyAlignment="1">
      <alignment horizontal="center" vertical="center"/>
    </xf>
    <xf numFmtId="0" fontId="5" fillId="9" borderId="0" xfId="0" applyFont="1" applyFill="1" applyAlignment="1">
      <alignment horizontal="center" vertical="center"/>
    </xf>
    <xf numFmtId="1" fontId="5" fillId="2" borderId="0" xfId="1" applyNumberFormat="1" applyFont="1" applyFill="1" applyAlignment="1">
      <alignment horizontal="center" vertical="center"/>
    </xf>
    <xf numFmtId="3" fontId="6" fillId="5" borderId="8" xfId="0" quotePrefix="1" applyNumberFormat="1" applyFont="1" applyFill="1" applyBorder="1" applyAlignment="1">
      <alignment horizontal="center" vertical="center"/>
    </xf>
    <xf numFmtId="0" fontId="5" fillId="0" borderId="1" xfId="0" applyFont="1" applyBorder="1" applyAlignment="1">
      <alignment vertical="center" wrapText="1"/>
    </xf>
    <xf numFmtId="9" fontId="5" fillId="7" borderId="14" xfId="0" applyNumberFormat="1" applyFont="1" applyFill="1" applyBorder="1" applyAlignment="1">
      <alignment horizontal="center" vertical="center"/>
    </xf>
    <xf numFmtId="9" fontId="5" fillId="2" borderId="15" xfId="0" applyNumberFormat="1" applyFont="1" applyFill="1" applyBorder="1" applyAlignment="1">
      <alignment horizontal="center" vertical="center"/>
    </xf>
    <xf numFmtId="0" fontId="34" fillId="3" borderId="32" xfId="0" applyFont="1" applyFill="1" applyBorder="1" applyAlignment="1">
      <alignment horizontal="center" vertical="center" wrapText="1"/>
    </xf>
    <xf numFmtId="43" fontId="6" fillId="10" borderId="1" xfId="5" applyFont="1" applyFill="1" applyBorder="1" applyAlignment="1">
      <alignment horizontal="center" vertical="center"/>
    </xf>
    <xf numFmtId="9" fontId="5" fillId="0" borderId="5" xfId="1" applyFont="1" applyBorder="1" applyAlignment="1">
      <alignment horizontal="left" vertical="center"/>
    </xf>
    <xf numFmtId="165" fontId="5" fillId="0" borderId="0" xfId="1" applyNumberFormat="1" applyFont="1" applyAlignment="1">
      <alignment horizontal="left" vertical="center" wrapText="1"/>
    </xf>
    <xf numFmtId="43" fontId="6" fillId="2" borderId="4" xfId="5" applyFont="1" applyFill="1" applyBorder="1" applyAlignment="1">
      <alignment horizontal="center" vertical="center"/>
    </xf>
    <xf numFmtId="17" fontId="5" fillId="2" borderId="12"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43" fontId="6" fillId="2" borderId="1" xfId="5" applyFont="1" applyFill="1" applyBorder="1" applyAlignment="1">
      <alignment horizontal="center"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3" fontId="5" fillId="2" borderId="8" xfId="0" quotePrefix="1" applyNumberFormat="1" applyFont="1" applyFill="1" applyBorder="1" applyAlignment="1">
      <alignment horizontal="center" vertical="center"/>
    </xf>
    <xf numFmtId="0" fontId="5" fillId="2" borderId="8" xfId="0" applyFont="1" applyFill="1" applyBorder="1" applyAlignment="1">
      <alignment horizontal="center" vertical="center"/>
    </xf>
    <xf numFmtId="1" fontId="5" fillId="2" borderId="8" xfId="1" applyNumberFormat="1" applyFont="1" applyFill="1" applyBorder="1" applyAlignment="1">
      <alignment horizontal="center" vertical="center"/>
    </xf>
    <xf numFmtId="0" fontId="36" fillId="0" borderId="0" xfId="0" applyFont="1" applyAlignment="1">
      <alignment vertical="center"/>
    </xf>
    <xf numFmtId="1" fontId="6" fillId="2" borderId="8" xfId="0" quotePrefix="1" applyNumberFormat="1" applyFont="1" applyFill="1" applyBorder="1" applyAlignment="1">
      <alignment horizontal="center" vertical="center"/>
    </xf>
    <xf numFmtId="0" fontId="37" fillId="0" borderId="0" xfId="0" applyFont="1"/>
    <xf numFmtId="0" fontId="0" fillId="0" borderId="0" xfId="0" applyAlignment="1">
      <alignment horizontal="right"/>
    </xf>
    <xf numFmtId="1" fontId="3" fillId="2" borderId="8"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0" fontId="5" fillId="2" borderId="0" xfId="0" quotePrefix="1" applyFont="1" applyFill="1" applyAlignment="1">
      <alignment horizontal="center" vertical="center"/>
    </xf>
    <xf numFmtId="167" fontId="5" fillId="2" borderId="0" xfId="0" quotePrefix="1" applyNumberFormat="1" applyFont="1" applyFill="1" applyAlignment="1">
      <alignment horizontal="center" vertical="center"/>
    </xf>
    <xf numFmtId="0" fontId="5" fillId="2" borderId="7" xfId="0" quotePrefix="1" applyFont="1" applyFill="1" applyBorder="1" applyAlignment="1">
      <alignment horizontal="center" vertical="center"/>
    </xf>
    <xf numFmtId="1" fontId="5" fillId="9" borderId="0" xfId="0" quotePrefix="1" applyNumberFormat="1" applyFont="1" applyFill="1" applyAlignment="1">
      <alignment horizontal="center" vertical="center"/>
    </xf>
    <xf numFmtId="167" fontId="5" fillId="2" borderId="0" xfId="0" applyNumberFormat="1" applyFont="1" applyFill="1" applyAlignment="1">
      <alignment horizontal="center" vertical="center"/>
    </xf>
    <xf numFmtId="0" fontId="5" fillId="2" borderId="0" xfId="1" applyNumberFormat="1" applyFont="1" applyFill="1" applyBorder="1" applyAlignment="1">
      <alignment horizontal="center" vertical="center"/>
    </xf>
    <xf numFmtId="49" fontId="5" fillId="2" borderId="0" xfId="0" applyNumberFormat="1" applyFont="1" applyFill="1" applyAlignment="1">
      <alignment horizontal="center" vertical="center"/>
    </xf>
    <xf numFmtId="3" fontId="5" fillId="7" borderId="0" xfId="0" applyNumberFormat="1" applyFont="1" applyFill="1" applyAlignment="1">
      <alignment horizontal="center" vertical="center"/>
    </xf>
    <xf numFmtId="3"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xf>
    <xf numFmtId="3" fontId="5" fillId="2" borderId="0" xfId="0" applyNumberFormat="1" applyFont="1" applyFill="1" applyAlignment="1">
      <alignment horizontal="center" vertical="center" wrapText="1"/>
    </xf>
    <xf numFmtId="10" fontId="5" fillId="2" borderId="0" xfId="0" applyNumberFormat="1" applyFont="1" applyFill="1" applyAlignment="1">
      <alignment horizontal="center" vertical="center"/>
    </xf>
    <xf numFmtId="14" fontId="5" fillId="7" borderId="6"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3" fontId="6" fillId="2" borderId="6"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1" fontId="5" fillId="2" borderId="3"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9" fontId="5" fillId="2" borderId="8" xfId="0" applyNumberFormat="1" applyFont="1" applyFill="1" applyBorder="1" applyAlignment="1">
      <alignment horizontal="center" vertical="center"/>
    </xf>
    <xf numFmtId="0" fontId="2" fillId="3" borderId="40" xfId="0" applyFont="1" applyFill="1" applyBorder="1" applyAlignment="1">
      <alignment horizontal="center" vertical="center" wrapText="1"/>
    </xf>
    <xf numFmtId="3" fontId="6" fillId="2" borderId="1" xfId="0" quotePrefix="1"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1" fontId="5" fillId="2" borderId="0" xfId="1" applyNumberFormat="1" applyFont="1" applyFill="1" applyBorder="1" applyAlignment="1">
      <alignment horizontal="center" vertical="center"/>
    </xf>
    <xf numFmtId="167" fontId="5" fillId="2" borderId="4"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0" fontId="32" fillId="0" borderId="0" xfId="0" applyFont="1" applyAlignment="1">
      <alignment horizontal="left"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8"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167" fontId="5" fillId="2" borderId="1" xfId="0" applyNumberFormat="1" applyFont="1" applyFill="1" applyBorder="1" applyAlignment="1">
      <alignment horizontal="center" vertical="center"/>
    </xf>
    <xf numFmtId="167" fontId="5" fillId="2" borderId="0" xfId="0" applyNumberFormat="1" applyFont="1" applyFill="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1" fontId="5" fillId="2" borderId="0" xfId="1" applyNumberFormat="1" applyFont="1" applyFill="1" applyAlignment="1">
      <alignment horizontal="center" vertical="center"/>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5" fillId="0" borderId="0" xfId="0" applyFont="1" applyAlignment="1">
      <alignment horizontal="left" vertical="center" wrapText="1"/>
    </xf>
    <xf numFmtId="0" fontId="1" fillId="3" borderId="31" xfId="0" applyFont="1" applyFill="1" applyBorder="1" applyAlignment="1">
      <alignment horizontal="center" vertical="center" wrapText="1"/>
    </xf>
    <xf numFmtId="0" fontId="34" fillId="3" borderId="40" xfId="0" applyFont="1" applyFill="1" applyBorder="1" applyAlignment="1">
      <alignment horizontal="center" vertical="center" wrapText="1"/>
    </xf>
    <xf numFmtId="0" fontId="34" fillId="3" borderId="44"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0" xfId="0" applyFont="1" applyFill="1" applyAlignment="1">
      <alignment horizontal="center" vertical="center" wrapText="1"/>
    </xf>
    <xf numFmtId="0" fontId="34" fillId="3" borderId="0" xfId="0" applyFont="1" applyFill="1" applyAlignment="1">
      <alignment horizontal="center" vertical="center" wrapText="1"/>
    </xf>
    <xf numFmtId="0" fontId="34" fillId="3" borderId="8" xfId="0" applyFont="1" applyFill="1" applyBorder="1" applyAlignment="1">
      <alignment horizontal="center" vertical="center" wrapText="1"/>
    </xf>
    <xf numFmtId="0" fontId="15" fillId="0" borderId="0" xfId="0" applyFont="1" applyAlignment="1">
      <alignment horizontal="left" vertical="center" wrapText="1"/>
    </xf>
    <xf numFmtId="0" fontId="33" fillId="0" borderId="0" xfId="0" applyFont="1" applyAlignment="1">
      <alignment horizontal="left" vertical="center" wrapText="1"/>
    </xf>
    <xf numFmtId="0" fontId="32" fillId="0" borderId="0" xfId="0" applyFont="1" applyAlignment="1">
      <alignment horizontal="left" wrapText="1"/>
    </xf>
    <xf numFmtId="0" fontId="1" fillId="3" borderId="30"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34" fillId="3" borderId="37"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4" fillId="3" borderId="33" xfId="0" applyFont="1" applyFill="1" applyBorder="1" applyAlignment="1">
      <alignment horizontal="center" vertical="center" wrapText="1"/>
    </xf>
    <xf numFmtId="16" fontId="5" fillId="2" borderId="3"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6" xfId="0" applyFont="1" applyFill="1" applyBorder="1" applyAlignment="1">
      <alignment horizontal="center" vertic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1" defaultTableStyle="TableStyleMedium2" defaultPivotStyle="PivotStyleLight16">
    <tableStyle name="Invisible" pivot="0" table="0" count="0" xr9:uid="{0287E9EB-4C0C-4EFB-BEFA-7FAB2F27998C}"/>
  </tableStyles>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Financials'!$L$92</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Financials'!$M$91:$P$91</c:f>
              <c:strCache>
                <c:ptCount val="4"/>
                <c:pt idx="0">
                  <c:v>2024</c:v>
                </c:pt>
                <c:pt idx="1">
                  <c:v>2025E</c:v>
                </c:pt>
                <c:pt idx="2">
                  <c:v>2026E</c:v>
                </c:pt>
                <c:pt idx="3">
                  <c:v>2027E</c:v>
                </c:pt>
              </c:strCache>
            </c:strRef>
          </c:cat>
          <c:val>
            <c:numRef>
              <c:f>'Mature Portfolio Financials'!$M$92:$P$92</c:f>
              <c:numCache>
                <c:formatCode>#,##0</c:formatCode>
                <c:ptCount val="4"/>
                <c:pt idx="0">
                  <c:v>3025</c:v>
                </c:pt>
                <c:pt idx="1">
                  <c:v>3024.1428571428569</c:v>
                </c:pt>
                <c:pt idx="2">
                  <c:v>3024.1428571428569</c:v>
                </c:pt>
                <c:pt idx="3">
                  <c:v>3024.1428571428569</c:v>
                </c:pt>
              </c:numCache>
            </c:numRef>
          </c:val>
          <c:extLst>
            <c:ext xmlns:c16="http://schemas.microsoft.com/office/drawing/2014/chart" uri="{C3380CC4-5D6E-409C-BE32-E72D297353CC}">
              <c16:uniqueId val="{00000000-0734-4E34-A841-0200D04EE2F1}"/>
            </c:ext>
          </c:extLst>
        </c:ser>
        <c:ser>
          <c:idx val="1"/>
          <c:order val="1"/>
          <c:tx>
            <c:strRef>
              <c:f>'Mature Portfolio Financials'!$L$93</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Financials'!$M$91:$P$91</c:f>
              <c:strCache>
                <c:ptCount val="4"/>
                <c:pt idx="0">
                  <c:v>2024</c:v>
                </c:pt>
                <c:pt idx="1">
                  <c:v>2025E</c:v>
                </c:pt>
                <c:pt idx="2">
                  <c:v>2026E</c:v>
                </c:pt>
                <c:pt idx="3">
                  <c:v>2027E</c:v>
                </c:pt>
              </c:strCache>
            </c:strRef>
          </c:cat>
          <c:val>
            <c:numRef>
              <c:f>'Mature Portfolio Financials'!$M$93:$P$93</c:f>
              <c:numCache>
                <c:formatCode>#,##0</c:formatCode>
                <c:ptCount val="4"/>
                <c:pt idx="0">
                  <c:v>0</c:v>
                </c:pt>
                <c:pt idx="1">
                  <c:v>891.71428571428578</c:v>
                </c:pt>
                <c:pt idx="2">
                  <c:v>1837.1428571428573</c:v>
                </c:pt>
                <c:pt idx="3">
                  <c:v>1837.1428571428573</c:v>
                </c:pt>
              </c:numCache>
            </c:numRef>
          </c:val>
          <c:extLst>
            <c:ext xmlns:c16="http://schemas.microsoft.com/office/drawing/2014/chart" uri="{C3380CC4-5D6E-409C-BE32-E72D297353CC}">
              <c16:uniqueId val="{00000001-0734-4E34-A841-0200D04EE2F1}"/>
            </c:ext>
          </c:extLst>
        </c:ser>
        <c:ser>
          <c:idx val="2"/>
          <c:order val="2"/>
          <c:tx>
            <c:strRef>
              <c:f>'Mature Portfolio Financials'!$L$94</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ysClr val="windowText" lastClr="000000"/>
                      </a:solidFill>
                      <a:latin typeface="Heebo" pitchFamily="2" charset="-79"/>
                      <a:ea typeface="+mn-ea"/>
                      <a:cs typeface="Heebo" pitchFamily="2" charset="-79"/>
                    </a:defRPr>
                  </a:pPr>
                  <a:endParaRPr lang="en-I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Financials'!$M$91:$P$91</c:f>
              <c:strCache>
                <c:ptCount val="4"/>
                <c:pt idx="0">
                  <c:v>2024</c:v>
                </c:pt>
                <c:pt idx="1">
                  <c:v>2025E</c:v>
                </c:pt>
                <c:pt idx="2">
                  <c:v>2026E</c:v>
                </c:pt>
                <c:pt idx="3">
                  <c:v>2027E</c:v>
                </c:pt>
              </c:strCache>
            </c:strRef>
          </c:cat>
          <c:val>
            <c:numRef>
              <c:f>'Mature Portfolio Financials'!$M$94:$P$94</c:f>
              <c:numCache>
                <c:formatCode>#,##0</c:formatCode>
                <c:ptCount val="4"/>
                <c:pt idx="0">
                  <c:v>0</c:v>
                </c:pt>
                <c:pt idx="1">
                  <c:v>0</c:v>
                </c:pt>
                <c:pt idx="2">
                  <c:v>25.714285714285715</c:v>
                </c:pt>
                <c:pt idx="3">
                  <c:v>3513.2857142857147</c:v>
                </c:pt>
              </c:numCache>
            </c:numRef>
          </c:val>
          <c:extLst>
            <c:ext xmlns:c16="http://schemas.microsoft.com/office/drawing/2014/chart" uri="{C3380CC4-5D6E-409C-BE32-E72D297353CC}">
              <c16:uniqueId val="{00000002-0734-4E34-A841-0200D04EE2F1}"/>
            </c:ext>
          </c:extLst>
        </c:ser>
        <c:ser>
          <c:idx val="3"/>
          <c:order val="3"/>
          <c:tx>
            <c:strRef>
              <c:f>'Mature Portfolio Financials'!$L$95</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Financials'!$M$91:$P$91</c:f>
              <c:strCache>
                <c:ptCount val="4"/>
                <c:pt idx="0">
                  <c:v>2024</c:v>
                </c:pt>
                <c:pt idx="1">
                  <c:v>2025E</c:v>
                </c:pt>
                <c:pt idx="2">
                  <c:v>2026E</c:v>
                </c:pt>
                <c:pt idx="3">
                  <c:v>2027E</c:v>
                </c:pt>
              </c:strCache>
            </c:strRef>
          </c:cat>
          <c:val>
            <c:numRef>
              <c:f>'Mature Portfolio Financials'!$M$95:$P$95</c:f>
              <c:numCache>
                <c:formatCode>#,##0</c:formatCode>
                <c:ptCount val="4"/>
                <c:pt idx="0">
                  <c:v>3025</c:v>
                </c:pt>
                <c:pt idx="1">
                  <c:v>3916</c:v>
                </c:pt>
                <c:pt idx="2">
                  <c:v>4886</c:v>
                </c:pt>
                <c:pt idx="3">
                  <c:v>8375</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9000"/>
          <c:min val="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7.0782497398117927E-2"/>
          <c:y val="2.7385688914433361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4</xdr:row>
      <xdr:rowOff>47625</xdr:rowOff>
    </xdr:from>
    <xdr:to>
      <xdr:col>18</xdr:col>
      <xdr:colOff>419100</xdr:colOff>
      <xdr:row>28</xdr:row>
      <xdr:rowOff>142875</xdr:rowOff>
    </xdr:to>
    <xdr:pic>
      <xdr:nvPicPr>
        <xdr:cNvPr id="2" name="Picture 1">
          <a:extLst>
            <a:ext uri="{FF2B5EF4-FFF2-40B4-BE49-F238E27FC236}">
              <a16:creationId xmlns:a16="http://schemas.microsoft.com/office/drawing/2014/main" id="{938E49C0-7FEB-0146-940C-82E41298940B}"/>
            </a:ext>
          </a:extLst>
        </xdr:cNvPr>
        <xdr:cNvPicPr>
          <a:picLocks noChangeAspect="1"/>
        </xdr:cNvPicPr>
      </xdr:nvPicPr>
      <xdr:blipFill>
        <a:blip xmlns:r="http://schemas.openxmlformats.org/officeDocument/2006/relationships" r:embed="rId1"/>
        <a:stretch>
          <a:fillRect/>
        </a:stretch>
      </xdr:blipFill>
      <xdr:spPr>
        <a:xfrm>
          <a:off x="295274" y="962025"/>
          <a:ext cx="9896476" cy="466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87</xdr:row>
      <xdr:rowOff>230414</xdr:rowOff>
    </xdr:from>
    <xdr:to>
      <xdr:col>8</xdr:col>
      <xdr:colOff>936625</xdr:colOff>
      <xdr:row>100</xdr:row>
      <xdr:rowOff>238125</xdr:rowOff>
    </xdr:to>
    <xdr:graphicFrame macro="">
      <xdr:nvGraphicFramePr>
        <xdr:cNvPr id="2"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21</xdr:col>
      <xdr:colOff>0</xdr:colOff>
      <xdr:row>37</xdr:row>
      <xdr:rowOff>152400</xdr:rowOff>
    </xdr:to>
    <xdr:pic>
      <xdr:nvPicPr>
        <xdr:cNvPr id="4" name="Picture 3">
          <a:extLst>
            <a:ext uri="{FF2B5EF4-FFF2-40B4-BE49-F238E27FC236}">
              <a16:creationId xmlns:a16="http://schemas.microsoft.com/office/drawing/2014/main" id="{D29C7BB3-EC5F-AFE5-07D8-A25ADEEBFF49}"/>
            </a:ext>
          </a:extLst>
        </xdr:cNvPr>
        <xdr:cNvPicPr>
          <a:picLocks noChangeAspect="1"/>
        </xdr:cNvPicPr>
      </xdr:nvPicPr>
      <xdr:blipFill>
        <a:blip xmlns:r="http://schemas.openxmlformats.org/officeDocument/2006/relationships" r:embed="rId1"/>
        <a:stretch>
          <a:fillRect/>
        </a:stretch>
      </xdr:blipFill>
      <xdr:spPr>
        <a:xfrm>
          <a:off x="76200" y="19050"/>
          <a:ext cx="10896600" cy="71818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tabSelected="1" zoomScale="55" zoomScaleNormal="55"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64" t="s">
        <v>0</v>
      </c>
    </row>
    <row r="2" spans="1:1" ht="165.65" customHeight="1" x14ac:dyDescent="0.35">
      <c r="A2" s="66" t="s">
        <v>1</v>
      </c>
    </row>
    <row r="3" spans="1:1" ht="337" customHeight="1" x14ac:dyDescent="0.35">
      <c r="A3" s="66" t="s">
        <v>2</v>
      </c>
    </row>
    <row r="4" spans="1:1" ht="109" customHeight="1" x14ac:dyDescent="0.35">
      <c r="A4" s="66" t="s">
        <v>3</v>
      </c>
    </row>
    <row r="5" spans="1:1" ht="141" customHeight="1" x14ac:dyDescent="0.35">
      <c r="A5" s="66" t="s">
        <v>4</v>
      </c>
    </row>
    <row r="6" spans="1:1" ht="187" customHeight="1" x14ac:dyDescent="0.35">
      <c r="A6" s="66" t="s">
        <v>5</v>
      </c>
    </row>
    <row r="7" spans="1:1" ht="92.5" customHeight="1" x14ac:dyDescent="0.35">
      <c r="A7" s="66" t="s">
        <v>6</v>
      </c>
    </row>
    <row r="8" spans="1:1" ht="17" x14ac:dyDescent="0.35">
      <c r="A8" s="65"/>
    </row>
    <row r="9" spans="1:1" ht="17" x14ac:dyDescent="0.35">
      <c r="A9" s="65"/>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rgb="FF132547"/>
  </sheetPr>
  <dimension ref="A1:U46"/>
  <sheetViews>
    <sheetView showGridLines="0" zoomScale="50" zoomScaleNormal="50" workbookViewId="0"/>
  </sheetViews>
  <sheetFormatPr defaultColWidth="0" defaultRowHeight="14.5" zeroHeight="1" x14ac:dyDescent="0.35"/>
  <cols>
    <col min="1" max="1" width="3.26953125" customWidth="1"/>
    <col min="2" max="2" width="3.81640625" style="158" customWidth="1"/>
    <col min="3" max="11" width="8.7265625" style="158" customWidth="1"/>
    <col min="12" max="13" width="8.7265625" style="100"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13" t="s">
        <v>7</v>
      </c>
      <c r="C3" s="13"/>
      <c r="D3" s="13"/>
      <c r="E3" s="14"/>
      <c r="F3" s="14"/>
      <c r="G3" s="14"/>
      <c r="H3" s="14"/>
      <c r="I3" s="14"/>
      <c r="J3" s="14"/>
      <c r="K3" s="14"/>
      <c r="L3" s="14"/>
      <c r="M3" s="14"/>
      <c r="N3" s="14"/>
      <c r="O3" s="14"/>
      <c r="P3" s="14"/>
      <c r="Q3" s="14"/>
      <c r="R3" s="14"/>
      <c r="S3" s="14"/>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2:21" x14ac:dyDescent="0.35">
      <c r="B17"/>
      <c r="C17"/>
      <c r="D17"/>
      <c r="E17"/>
      <c r="F17"/>
      <c r="G17"/>
      <c r="H17"/>
      <c r="I17"/>
      <c r="J17"/>
      <c r="K17"/>
      <c r="L17"/>
      <c r="M17"/>
    </row>
    <row r="18" spans="2:21" x14ac:dyDescent="0.35">
      <c r="B18"/>
      <c r="C18"/>
      <c r="D18"/>
      <c r="E18"/>
      <c r="F18"/>
      <c r="G18"/>
      <c r="H18"/>
      <c r="I18"/>
      <c r="J18"/>
      <c r="K18"/>
      <c r="L18"/>
      <c r="M18"/>
    </row>
    <row r="19" spans="2:21" x14ac:dyDescent="0.35">
      <c r="B19"/>
      <c r="C19"/>
      <c r="D19"/>
      <c r="E19"/>
      <c r="F19"/>
      <c r="G19"/>
      <c r="H19"/>
      <c r="I19"/>
      <c r="J19"/>
      <c r="K19"/>
      <c r="L19"/>
      <c r="M19"/>
    </row>
    <row r="20" spans="2:21" x14ac:dyDescent="0.35">
      <c r="B20"/>
      <c r="C20"/>
      <c r="D20"/>
      <c r="E20"/>
      <c r="F20"/>
      <c r="G20"/>
      <c r="H20"/>
      <c r="I20"/>
      <c r="J20"/>
      <c r="K20"/>
      <c r="L20"/>
      <c r="M20"/>
    </row>
    <row r="21" spans="2:21" x14ac:dyDescent="0.35">
      <c r="B21"/>
      <c r="C21"/>
      <c r="D21"/>
      <c r="E21"/>
      <c r="F21"/>
      <c r="G21"/>
      <c r="H21"/>
      <c r="I21"/>
      <c r="J21"/>
      <c r="K21"/>
      <c r="L21"/>
      <c r="M21"/>
    </row>
    <row r="22" spans="2:21" x14ac:dyDescent="0.35">
      <c r="B22"/>
      <c r="C22"/>
      <c r="D22"/>
      <c r="E22"/>
      <c r="F22"/>
      <c r="G22"/>
      <c r="H22"/>
      <c r="I22"/>
      <c r="J22"/>
      <c r="K22"/>
      <c r="L22"/>
      <c r="M22"/>
    </row>
    <row r="23" spans="2:21" x14ac:dyDescent="0.35">
      <c r="B23"/>
      <c r="C23"/>
      <c r="D23"/>
      <c r="E23"/>
      <c r="F23"/>
      <c r="G23"/>
      <c r="H23"/>
      <c r="I23"/>
      <c r="J23"/>
      <c r="K23"/>
      <c r="L23"/>
      <c r="M23"/>
    </row>
    <row r="24" spans="2:21" x14ac:dyDescent="0.35">
      <c r="B24"/>
      <c r="C24"/>
      <c r="D24"/>
      <c r="E24"/>
      <c r="F24"/>
      <c r="G24"/>
      <c r="H24"/>
      <c r="I24"/>
      <c r="J24"/>
      <c r="K24"/>
      <c r="L24"/>
      <c r="M24"/>
    </row>
    <row r="25" spans="2:21" x14ac:dyDescent="0.35">
      <c r="B25"/>
      <c r="C25"/>
      <c r="D25"/>
      <c r="E25"/>
      <c r="F25"/>
      <c r="G25"/>
      <c r="H25"/>
      <c r="I25"/>
      <c r="J25"/>
      <c r="K25"/>
      <c r="L25"/>
      <c r="M25"/>
    </row>
    <row r="26" spans="2:21" x14ac:dyDescent="0.35">
      <c r="B26"/>
      <c r="C26"/>
      <c r="D26"/>
      <c r="E26"/>
      <c r="F26"/>
      <c r="G26"/>
      <c r="H26"/>
      <c r="I26"/>
      <c r="J26"/>
      <c r="K26"/>
      <c r="L26"/>
      <c r="M26"/>
    </row>
    <row r="27" spans="2:21" x14ac:dyDescent="0.35">
      <c r="B27"/>
      <c r="C27"/>
      <c r="D27"/>
      <c r="E27"/>
      <c r="F27"/>
      <c r="G27"/>
      <c r="H27"/>
      <c r="I27"/>
      <c r="J27"/>
      <c r="K27"/>
      <c r="L27"/>
      <c r="M27"/>
    </row>
    <row r="28" spans="2:21" x14ac:dyDescent="0.35">
      <c r="B28"/>
      <c r="C28"/>
      <c r="D28"/>
      <c r="E28"/>
      <c r="F28"/>
      <c r="G28"/>
      <c r="H28"/>
      <c r="I28"/>
      <c r="J28"/>
      <c r="K28"/>
      <c r="L28"/>
      <c r="M28"/>
    </row>
    <row r="29" spans="2:21" x14ac:dyDescent="0.35">
      <c r="B29"/>
      <c r="C29"/>
      <c r="D29"/>
      <c r="E29"/>
      <c r="F29"/>
      <c r="G29"/>
      <c r="H29"/>
      <c r="I29"/>
      <c r="J29"/>
      <c r="K29"/>
      <c r="L29"/>
      <c r="M29"/>
    </row>
    <row r="30" spans="2:21" x14ac:dyDescent="0.35">
      <c r="B30"/>
      <c r="C30"/>
      <c r="D30"/>
      <c r="E30"/>
      <c r="F30"/>
      <c r="G30"/>
      <c r="H30"/>
      <c r="I30"/>
      <c r="J30"/>
      <c r="K30"/>
      <c r="L30"/>
      <c r="M30"/>
    </row>
    <row r="31" spans="2:21" x14ac:dyDescent="0.35">
      <c r="B31"/>
      <c r="C31"/>
      <c r="D31"/>
      <c r="E31"/>
      <c r="F31"/>
      <c r="G31"/>
      <c r="H31"/>
      <c r="I31"/>
      <c r="J31"/>
      <c r="K31"/>
      <c r="L31"/>
      <c r="M31"/>
    </row>
    <row r="32" spans="2:21" s="3" customFormat="1" ht="27" customHeight="1" x14ac:dyDescent="0.35">
      <c r="B32"/>
      <c r="C32"/>
      <c r="D32"/>
      <c r="E32"/>
      <c r="F32"/>
      <c r="G32"/>
      <c r="H32"/>
      <c r="I32"/>
      <c r="J32"/>
      <c r="K32"/>
      <c r="L32"/>
      <c r="M32"/>
      <c r="N32"/>
      <c r="O32"/>
      <c r="P32"/>
      <c r="Q32"/>
      <c r="R32"/>
      <c r="S32"/>
      <c r="T32"/>
      <c r="U32"/>
    </row>
    <row r="33" spans="1:21" s="3" customFormat="1" ht="27" customHeight="1" x14ac:dyDescent="0.35">
      <c r="A33"/>
      <c r="B33"/>
      <c r="C33"/>
      <c r="D33"/>
      <c r="E33"/>
      <c r="F33"/>
      <c r="G33"/>
      <c r="H33"/>
      <c r="I33"/>
      <c r="J33"/>
      <c r="K33"/>
      <c r="L33"/>
      <c r="M33" s="100"/>
      <c r="N33" s="100"/>
      <c r="O33" s="100"/>
      <c r="P33" s="100"/>
      <c r="Q33" s="100"/>
      <c r="R33" s="100"/>
      <c r="S33"/>
      <c r="T33"/>
      <c r="U33"/>
    </row>
    <row r="34" spans="1:21" s="3" customFormat="1" ht="27" customHeight="1" x14ac:dyDescent="0.35">
      <c r="A34"/>
      <c r="B34"/>
      <c r="C34"/>
      <c r="D34"/>
      <c r="E34"/>
      <c r="F34"/>
      <c r="G34"/>
      <c r="H34"/>
      <c r="I34"/>
      <c r="J34"/>
      <c r="K34"/>
      <c r="L34"/>
      <c r="M34" s="100"/>
      <c r="N34"/>
      <c r="O34"/>
      <c r="P34"/>
      <c r="Q34"/>
      <c r="R34"/>
      <c r="S34"/>
      <c r="T34"/>
      <c r="U34"/>
    </row>
    <row r="35" spans="1:21" s="3" customFormat="1" ht="14.5" customHeight="1" x14ac:dyDescent="0.35">
      <c r="A35"/>
      <c r="B35"/>
      <c r="C35"/>
      <c r="D35"/>
      <c r="E35"/>
      <c r="F35"/>
      <c r="G35"/>
      <c r="H35"/>
      <c r="I35"/>
      <c r="J35"/>
      <c r="K35"/>
      <c r="L35"/>
      <c r="M35"/>
      <c r="N35"/>
      <c r="O35"/>
      <c r="P35"/>
      <c r="Q35"/>
      <c r="R35"/>
      <c r="S35"/>
      <c r="T35"/>
      <c r="U35"/>
    </row>
    <row r="36" spans="1:21" x14ac:dyDescent="0.35">
      <c r="B36"/>
      <c r="C36"/>
      <c r="D36"/>
      <c r="E36"/>
      <c r="F36"/>
      <c r="G36"/>
      <c r="H36"/>
      <c r="I36"/>
      <c r="J36"/>
      <c r="K36"/>
      <c r="L36"/>
      <c r="M36"/>
    </row>
    <row r="37" spans="1:21" ht="15.5" x14ac:dyDescent="0.35">
      <c r="B37" s="159"/>
      <c r="C37" s="159"/>
      <c r="D37" s="159"/>
      <c r="E37" s="159"/>
      <c r="F37" s="159"/>
    </row>
    <row r="38" spans="1:21" ht="15.5" x14ac:dyDescent="0.35">
      <c r="C38" s="159"/>
      <c r="D38" s="159"/>
      <c r="E38" s="159"/>
      <c r="F38" s="159"/>
    </row>
    <row r="39" spans="1:21" ht="15.5" x14ac:dyDescent="0.35">
      <c r="B39" s="159"/>
      <c r="C39" s="159"/>
      <c r="D39" s="159"/>
      <c r="E39" s="159"/>
      <c r="F39" s="159"/>
    </row>
    <row r="40" spans="1:21" ht="15.5" x14ac:dyDescent="0.35">
      <c r="B40" s="159"/>
      <c r="C40" s="159"/>
      <c r="D40" s="159"/>
      <c r="E40" s="159"/>
      <c r="F40" s="159"/>
    </row>
    <row r="41" spans="1:21" ht="15.5" hidden="1" x14ac:dyDescent="0.35">
      <c r="B41" s="159"/>
      <c r="C41" s="159"/>
      <c r="D41" s="159"/>
      <c r="E41" s="159"/>
      <c r="F41" s="159"/>
    </row>
    <row r="42" spans="1:21" x14ac:dyDescent="0.35"/>
    <row r="43" spans="1:21" x14ac:dyDescent="0.35"/>
    <row r="44" spans="1:21" x14ac:dyDescent="0.35"/>
    <row r="45" spans="1:21" x14ac:dyDescent="0.35"/>
    <row r="46" spans="1:21"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U191"/>
  <sheetViews>
    <sheetView showGridLines="0" topLeftCell="A3" zoomScale="50" zoomScaleNormal="50" workbookViewId="0">
      <selection activeCell="A3" sqref="A3"/>
    </sheetView>
  </sheetViews>
  <sheetFormatPr defaultColWidth="0" defaultRowHeight="20" zeroHeight="1" x14ac:dyDescent="0.35"/>
  <cols>
    <col min="1" max="1" width="8.1796875" style="3" customWidth="1"/>
    <col min="2" max="2" width="40" style="3" customWidth="1"/>
    <col min="3" max="4" width="18.81640625" style="3" customWidth="1"/>
    <col min="5" max="5" width="21.7265625" style="3" customWidth="1"/>
    <col min="6" max="6" width="21.453125" style="3" customWidth="1"/>
    <col min="7" max="7" width="22.453125" style="3" customWidth="1"/>
    <col min="8" max="8" width="21.453125" style="3" customWidth="1"/>
    <col min="9" max="9" width="29.453125" style="3" customWidth="1"/>
    <col min="10" max="10" width="17" style="3" customWidth="1"/>
    <col min="11" max="11" width="17.26953125" style="3" customWidth="1"/>
    <col min="12" max="12" width="15.26953125" style="3" customWidth="1"/>
    <col min="13" max="13" width="16.453125" style="3" customWidth="1"/>
    <col min="14" max="14" width="28.54296875" style="3" customWidth="1"/>
    <col min="15" max="15" width="22.26953125" style="3" customWidth="1"/>
    <col min="16" max="16" width="26.1796875" style="3" customWidth="1"/>
    <col min="17" max="17" width="47.7265625" style="3" customWidth="1"/>
    <col min="18" max="18" width="23.7265625" style="3" customWidth="1"/>
    <col min="19" max="19" width="0.26953125" style="3" customWidth="1"/>
    <col min="20" max="20" width="15.26953125" hidden="1" customWidth="1"/>
    <col min="21" max="16384" width="9.1796875" style="3" hidden="1"/>
  </cols>
  <sheetData>
    <row r="1" spans="1:21" hidden="1" x14ac:dyDescent="0.35">
      <c r="B1" s="55"/>
    </row>
    <row r="3" spans="1:21" ht="27" customHeight="1" x14ac:dyDescent="0.35">
      <c r="B3" s="13" t="s">
        <v>9</v>
      </c>
      <c r="C3" s="13"/>
      <c r="D3" s="13"/>
      <c r="E3" s="13"/>
      <c r="F3" s="14"/>
      <c r="G3" s="14"/>
      <c r="H3" s="14"/>
      <c r="I3" s="14"/>
      <c r="J3" s="14"/>
      <c r="K3" s="14"/>
      <c r="L3" s="14"/>
      <c r="M3" s="14"/>
      <c r="N3" s="14"/>
      <c r="O3" s="14"/>
      <c r="P3" s="14"/>
      <c r="Q3" s="14"/>
      <c r="R3" s="14"/>
    </row>
    <row r="4" spans="1:21" ht="23.15" customHeight="1" x14ac:dyDescent="0.35">
      <c r="B4"/>
      <c r="C4"/>
      <c r="D4"/>
      <c r="E4"/>
      <c r="F4"/>
      <c r="G4"/>
      <c r="H4"/>
      <c r="I4"/>
      <c r="J4"/>
      <c r="K4"/>
      <c r="L4"/>
      <c r="M4"/>
      <c r="N4"/>
      <c r="O4" s="15"/>
      <c r="P4"/>
      <c r="R4" s="83"/>
    </row>
    <row r="5" spans="1:21" ht="35.5" customHeight="1" x14ac:dyDescent="0.35">
      <c r="B5" s="54" t="s">
        <v>10</v>
      </c>
      <c r="C5" s="98"/>
      <c r="D5" s="88"/>
      <c r="E5" s="69" t="s">
        <v>251</v>
      </c>
      <c r="F5" s="69"/>
      <c r="G5" s="69"/>
      <c r="H5" s="69"/>
      <c r="I5" s="96"/>
      <c r="J5" s="96"/>
      <c r="K5"/>
      <c r="L5"/>
      <c r="M5"/>
      <c r="N5"/>
      <c r="O5" s="15"/>
      <c r="P5"/>
    </row>
    <row r="6" spans="1:21" ht="60" customHeight="1" x14ac:dyDescent="0.35">
      <c r="B6" s="306" t="s">
        <v>11</v>
      </c>
      <c r="C6" s="288" t="s">
        <v>249</v>
      </c>
      <c r="D6" s="288" t="s">
        <v>250</v>
      </c>
      <c r="E6" s="289" t="s">
        <v>12</v>
      </c>
      <c r="F6" s="289"/>
      <c r="G6" s="299" t="s">
        <v>157</v>
      </c>
      <c r="H6" s="299"/>
      <c r="I6" s="300" t="s">
        <v>159</v>
      </c>
      <c r="J6" s="300"/>
      <c r="K6"/>
      <c r="L6"/>
      <c r="M6"/>
      <c r="N6"/>
      <c r="O6" s="15"/>
      <c r="P6"/>
    </row>
    <row r="7" spans="1:21" ht="27.65" customHeight="1" x14ac:dyDescent="0.35">
      <c r="B7" s="306"/>
      <c r="C7" s="288"/>
      <c r="D7" s="288"/>
      <c r="E7" s="99">
        <v>2025</v>
      </c>
      <c r="F7" s="34">
        <v>2024</v>
      </c>
      <c r="G7" s="34">
        <v>2025</v>
      </c>
      <c r="H7" s="34">
        <v>2024</v>
      </c>
      <c r="I7" s="34">
        <v>2025</v>
      </c>
      <c r="J7" s="34">
        <v>2024</v>
      </c>
      <c r="K7"/>
      <c r="L7"/>
      <c r="M7"/>
      <c r="N7"/>
      <c r="O7" s="15"/>
      <c r="P7"/>
      <c r="R7" s="185"/>
    </row>
    <row r="8" spans="1:21" ht="27" customHeight="1" x14ac:dyDescent="0.35">
      <c r="A8" s="205"/>
      <c r="B8" s="6" t="s">
        <v>164</v>
      </c>
      <c r="C8" s="70">
        <v>652</v>
      </c>
      <c r="D8" s="71">
        <v>625</v>
      </c>
      <c r="E8" s="148">
        <v>317</v>
      </c>
      <c r="F8" s="148">
        <v>251</v>
      </c>
      <c r="G8" s="195">
        <v>42867</v>
      </c>
      <c r="H8" s="148">
        <v>28473.657212340269</v>
      </c>
      <c r="I8" s="195">
        <v>25750</v>
      </c>
      <c r="J8" s="70">
        <v>24527.895082096344</v>
      </c>
      <c r="K8" s="78"/>
      <c r="L8" s="78"/>
      <c r="M8"/>
      <c r="N8"/>
      <c r="O8" s="15"/>
      <c r="P8"/>
      <c r="Q8" s="184"/>
      <c r="R8" s="184"/>
      <c r="S8" s="184"/>
      <c r="T8" s="184"/>
      <c r="U8" s="184"/>
    </row>
    <row r="9" spans="1:21" ht="27" customHeight="1" x14ac:dyDescent="0.35">
      <c r="A9" s="205"/>
      <c r="B9" s="7" t="s">
        <v>63</v>
      </c>
      <c r="C9" s="71">
        <v>1327</v>
      </c>
      <c r="D9" s="71" t="s">
        <v>8</v>
      </c>
      <c r="E9" s="141">
        <v>704</v>
      </c>
      <c r="F9" s="141">
        <v>823</v>
      </c>
      <c r="G9" s="196">
        <v>51384</v>
      </c>
      <c r="H9" s="141">
        <v>59160</v>
      </c>
      <c r="I9" s="196">
        <v>44663</v>
      </c>
      <c r="J9" s="71">
        <v>50707</v>
      </c>
      <c r="K9" s="78"/>
      <c r="L9" s="78"/>
      <c r="M9"/>
      <c r="N9"/>
      <c r="O9" s="15"/>
      <c r="P9"/>
      <c r="Q9" s="184"/>
      <c r="R9" s="184"/>
      <c r="S9" s="184"/>
      <c r="T9" s="184"/>
    </row>
    <row r="10" spans="1:21" ht="27" customHeight="1" x14ac:dyDescent="0.35">
      <c r="A10" s="205"/>
      <c r="B10" s="7" t="s">
        <v>14</v>
      </c>
      <c r="C10" s="71">
        <v>470</v>
      </c>
      <c r="D10" s="71">
        <v>1200</v>
      </c>
      <c r="E10" s="141">
        <v>209</v>
      </c>
      <c r="F10" s="141">
        <v>26</v>
      </c>
      <c r="G10" s="141">
        <v>34789.124013281282</v>
      </c>
      <c r="H10" s="141">
        <f>1231+3263</f>
        <v>4494</v>
      </c>
      <c r="I10" s="141">
        <v>30549</v>
      </c>
      <c r="J10" s="71">
        <f>-142+3263</f>
        <v>3121</v>
      </c>
      <c r="K10" s="78"/>
      <c r="L10" s="78"/>
      <c r="M10"/>
      <c r="N10"/>
      <c r="O10" s="15"/>
      <c r="P10"/>
      <c r="Q10" s="184"/>
      <c r="R10" s="184"/>
      <c r="S10"/>
    </row>
    <row r="11" spans="1:21" ht="27" customHeight="1" x14ac:dyDescent="0.35">
      <c r="B11" s="8" t="s">
        <v>15</v>
      </c>
      <c r="C11" s="154">
        <f>C8+C9+C10</f>
        <v>2449</v>
      </c>
      <c r="D11" s="154">
        <f>D8+D10</f>
        <v>1825</v>
      </c>
      <c r="E11" s="150">
        <f>SUM(E8:E10)</f>
        <v>1230</v>
      </c>
      <c r="F11" s="150">
        <f>SUM(F8:F10)</f>
        <v>1100</v>
      </c>
      <c r="G11" s="150">
        <f>SUM(G8:G10)</f>
        <v>129040.12401328128</v>
      </c>
      <c r="H11" s="150">
        <f t="shared" ref="H11:J11" si="0">SUM(H8:H10)</f>
        <v>92127.657212340273</v>
      </c>
      <c r="I11" s="150">
        <f t="shared" si="0"/>
        <v>100962</v>
      </c>
      <c r="J11" s="154">
        <f t="shared" si="0"/>
        <v>78355.895082096336</v>
      </c>
      <c r="K11"/>
      <c r="L11"/>
      <c r="M11"/>
      <c r="N11"/>
      <c r="O11" s="15"/>
      <c r="P11"/>
      <c r="Q11" s="186"/>
      <c r="R11"/>
    </row>
    <row r="12" spans="1:21" ht="27" customHeight="1" x14ac:dyDescent="0.35">
      <c r="B12" s="7" t="s">
        <v>16</v>
      </c>
      <c r="C12" s="71">
        <v>42</v>
      </c>
      <c r="D12" s="71">
        <v>41</v>
      </c>
      <c r="E12" s="124"/>
      <c r="F12" s="124"/>
      <c r="G12" s="124"/>
      <c r="H12" s="141"/>
      <c r="I12" s="124"/>
      <c r="J12" s="155"/>
      <c r="K12"/>
      <c r="L12"/>
      <c r="M12"/>
      <c r="N12"/>
      <c r="O12" s="15"/>
      <c r="P12"/>
      <c r="Q12" s="186"/>
      <c r="R12"/>
    </row>
    <row r="13" spans="1:21" ht="27" customHeight="1" x14ac:dyDescent="0.35">
      <c r="B13" s="9" t="s">
        <v>17</v>
      </c>
      <c r="C13" s="157">
        <f>C11+C12</f>
        <v>2491</v>
      </c>
      <c r="D13" s="157">
        <f>D11+D12</f>
        <v>1866</v>
      </c>
      <c r="E13" s="156">
        <f>E11</f>
        <v>1230</v>
      </c>
      <c r="F13" s="156">
        <f>F11</f>
        <v>1100</v>
      </c>
      <c r="G13" s="156">
        <f>G11</f>
        <v>129040.12401328128</v>
      </c>
      <c r="H13" s="156">
        <f t="shared" ref="H13:I13" si="1">H11</f>
        <v>92127.657212340273</v>
      </c>
      <c r="I13" s="156">
        <f t="shared" si="1"/>
        <v>100962</v>
      </c>
      <c r="J13" s="157">
        <f>J11</f>
        <v>78355.895082096336</v>
      </c>
      <c r="K13"/>
      <c r="L13"/>
      <c r="M13"/>
      <c r="N13"/>
      <c r="O13" s="15"/>
      <c r="P13"/>
      <c r="Q13"/>
      <c r="R13"/>
    </row>
    <row r="14" spans="1:21" ht="27" customHeight="1" x14ac:dyDescent="0.35">
      <c r="B14"/>
      <c r="C14"/>
      <c r="D14"/>
      <c r="E14"/>
      <c r="F14"/>
      <c r="G14"/>
      <c r="H14"/>
      <c r="I14"/>
      <c r="J14"/>
      <c r="K14"/>
      <c r="L14"/>
      <c r="M14"/>
      <c r="N14"/>
      <c r="O14" s="15"/>
      <c r="P14"/>
    </row>
    <row r="15" spans="1:21" ht="27" customHeight="1" x14ac:dyDescent="0.35">
      <c r="B15" s="13" t="s">
        <v>18</v>
      </c>
      <c r="C15" s="13"/>
      <c r="D15" s="13"/>
      <c r="E15" s="13"/>
      <c r="F15" s="14"/>
      <c r="G15" s="14"/>
      <c r="H15" s="14"/>
      <c r="I15" s="14"/>
      <c r="J15" s="14"/>
      <c r="K15" s="14"/>
      <c r="L15" s="14"/>
      <c r="M15" s="14"/>
      <c r="N15" s="14"/>
      <c r="O15" s="14"/>
      <c r="P15" s="14"/>
      <c r="Q15" s="14"/>
      <c r="R15" s="14"/>
    </row>
    <row r="16" spans="1:21" customFormat="1" ht="27" customHeight="1" x14ac:dyDescent="0.35"/>
    <row r="17" spans="2:20" ht="27" customHeight="1" x14ac:dyDescent="0.35">
      <c r="B17" s="54" t="s">
        <v>10</v>
      </c>
      <c r="C17" s="288" t="s">
        <v>19</v>
      </c>
      <c r="D17" s="287" t="s">
        <v>249</v>
      </c>
      <c r="E17" s="287" t="s">
        <v>250</v>
      </c>
      <c r="F17" s="296" t="s">
        <v>253</v>
      </c>
      <c r="G17" s="297"/>
      <c r="H17" s="297"/>
      <c r="I17" s="297"/>
      <c r="M17"/>
      <c r="N17"/>
      <c r="O17" s="12"/>
      <c r="P17" s="67"/>
    </row>
    <row r="18" spans="2:20" ht="76" customHeight="1" x14ac:dyDescent="0.35">
      <c r="B18" s="76" t="s">
        <v>20</v>
      </c>
      <c r="C18" s="288"/>
      <c r="D18" s="288"/>
      <c r="E18" s="288"/>
      <c r="F18" s="99" t="s">
        <v>157</v>
      </c>
      <c r="G18" s="34" t="s">
        <v>158</v>
      </c>
      <c r="H18" s="99" t="s">
        <v>254</v>
      </c>
      <c r="I18" s="34" t="s">
        <v>46</v>
      </c>
      <c r="L18"/>
      <c r="M18"/>
      <c r="N18"/>
      <c r="O18" s="12"/>
      <c r="P18" s="67"/>
    </row>
    <row r="19" spans="2:20" ht="27" customHeight="1" x14ac:dyDescent="0.35">
      <c r="B19" s="11" t="s">
        <v>169</v>
      </c>
      <c r="C19" s="124" t="s">
        <v>164</v>
      </c>
      <c r="D19" s="141">
        <v>316</v>
      </c>
      <c r="E19" s="141" t="s">
        <v>8</v>
      </c>
      <c r="F19" s="116">
        <v>22301.419786994044</v>
      </c>
      <c r="G19" s="35"/>
      <c r="H19" s="116">
        <v>448750</v>
      </c>
      <c r="I19" s="167">
        <v>0.49</v>
      </c>
      <c r="L19"/>
      <c r="M19" s="77"/>
      <c r="N19" s="77"/>
      <c r="O19" s="12"/>
      <c r="P19" s="67"/>
    </row>
    <row r="20" spans="2:20" ht="27" customHeight="1" x14ac:dyDescent="0.35">
      <c r="B20" s="11" t="s">
        <v>168</v>
      </c>
      <c r="C20" s="124" t="s">
        <v>164</v>
      </c>
      <c r="D20" s="141">
        <v>336</v>
      </c>
      <c r="E20" s="141">
        <v>625</v>
      </c>
      <c r="F20" s="116">
        <v>20565.518521634272</v>
      </c>
      <c r="G20" s="35"/>
      <c r="H20" s="116">
        <v>486006</v>
      </c>
      <c r="I20" s="167">
        <v>0.76</v>
      </c>
      <c r="L20"/>
      <c r="M20"/>
      <c r="N20"/>
      <c r="O20" s="12"/>
      <c r="P20" s="67"/>
    </row>
    <row r="21" spans="2:20" ht="27" customHeight="1" x14ac:dyDescent="0.35">
      <c r="B21" s="51" t="s">
        <v>170</v>
      </c>
      <c r="C21" s="149"/>
      <c r="D21" s="150">
        <v>652</v>
      </c>
      <c r="E21" s="150">
        <v>625</v>
      </c>
      <c r="F21" s="161">
        <f>F19+F20</f>
        <v>42866.93830862832</v>
      </c>
      <c r="G21" s="43">
        <v>25750</v>
      </c>
      <c r="H21" s="161">
        <f>H19+H20</f>
        <v>934756</v>
      </c>
      <c r="I21" s="168"/>
      <c r="L21"/>
      <c r="M21"/>
      <c r="N21"/>
      <c r="O21" s="12"/>
      <c r="P21" s="67"/>
    </row>
    <row r="22" spans="2:20" ht="27" customHeight="1" x14ac:dyDescent="0.35">
      <c r="B22" s="11" t="s">
        <v>165</v>
      </c>
      <c r="C22" s="124" t="s">
        <v>63</v>
      </c>
      <c r="D22" s="141">
        <v>1184</v>
      </c>
      <c r="E22" s="141" t="s">
        <v>8</v>
      </c>
      <c r="F22" s="116">
        <v>48793.711097388586</v>
      </c>
      <c r="G22" s="35"/>
      <c r="H22" s="116">
        <v>723145</v>
      </c>
      <c r="I22" s="167">
        <v>0.65835632933833188</v>
      </c>
      <c r="L22"/>
      <c r="M22" s="77"/>
      <c r="N22"/>
      <c r="O22" s="12"/>
      <c r="P22" s="67"/>
    </row>
    <row r="23" spans="2:20" ht="27" customHeight="1" x14ac:dyDescent="0.35">
      <c r="B23" s="11" t="s">
        <v>166</v>
      </c>
      <c r="C23" s="124" t="s">
        <v>63</v>
      </c>
      <c r="D23" s="141">
        <v>143</v>
      </c>
      <c r="E23" s="141" t="s">
        <v>8</v>
      </c>
      <c r="F23" s="116">
        <v>2589.8837073041709</v>
      </c>
      <c r="G23" s="35"/>
      <c r="H23" s="116">
        <v>68066</v>
      </c>
      <c r="I23" s="167">
        <v>0.75921584980674028</v>
      </c>
      <c r="L23"/>
      <c r="M23"/>
      <c r="N23"/>
      <c r="O23" s="182"/>
      <c r="P23" s="67"/>
    </row>
    <row r="24" spans="2:20" ht="27" customHeight="1" x14ac:dyDescent="0.35">
      <c r="B24" s="51" t="s">
        <v>167</v>
      </c>
      <c r="C24" s="149"/>
      <c r="D24" s="150">
        <v>1327</v>
      </c>
      <c r="E24" s="150" t="s">
        <v>8</v>
      </c>
      <c r="F24" s="161">
        <f>F22+F23</f>
        <v>51383.594804692759</v>
      </c>
      <c r="G24" s="43">
        <v>44663</v>
      </c>
      <c r="H24" s="161">
        <f>H22+H23</f>
        <v>791211</v>
      </c>
      <c r="I24" s="168"/>
      <c r="L24"/>
      <c r="M24"/>
      <c r="N24"/>
      <c r="O24" s="12"/>
      <c r="P24" s="67"/>
    </row>
    <row r="25" spans="2:20" ht="27" customHeight="1" x14ac:dyDescent="0.35">
      <c r="B25" s="11" t="s">
        <v>241</v>
      </c>
      <c r="C25" s="124" t="s">
        <v>14</v>
      </c>
      <c r="D25" s="141">
        <v>470</v>
      </c>
      <c r="E25" s="141">
        <v>1200</v>
      </c>
      <c r="F25" s="116">
        <v>34789</v>
      </c>
      <c r="G25" s="35"/>
      <c r="H25" s="116">
        <v>288790</v>
      </c>
      <c r="I25" s="167">
        <v>1</v>
      </c>
      <c r="L25"/>
      <c r="M25"/>
      <c r="N25"/>
      <c r="O25" s="12"/>
      <c r="P25" s="67"/>
    </row>
    <row r="26" spans="2:20" ht="27" customHeight="1" x14ac:dyDescent="0.35">
      <c r="B26" s="51" t="s">
        <v>35</v>
      </c>
      <c r="C26" s="149"/>
      <c r="D26" s="150">
        <v>470</v>
      </c>
      <c r="E26" s="150">
        <v>1200</v>
      </c>
      <c r="F26" s="161">
        <f>F25</f>
        <v>34789</v>
      </c>
      <c r="G26" s="43">
        <v>30549</v>
      </c>
      <c r="H26" s="161">
        <f>H25</f>
        <v>288790</v>
      </c>
      <c r="I26" s="168"/>
      <c r="L26"/>
      <c r="M26"/>
      <c r="N26"/>
      <c r="O26" s="12"/>
      <c r="P26" s="67"/>
    </row>
    <row r="27" spans="2:20" ht="27" customHeight="1" x14ac:dyDescent="0.35">
      <c r="B27" s="51" t="s">
        <v>15</v>
      </c>
      <c r="C27" s="10"/>
      <c r="D27" s="150">
        <v>2449</v>
      </c>
      <c r="E27" s="150">
        <v>1825</v>
      </c>
      <c r="F27" s="161">
        <f>F26+F24+F21</f>
        <v>129039.53311332107</v>
      </c>
      <c r="G27" s="43">
        <f>G26+G24+G21</f>
        <v>100962</v>
      </c>
      <c r="H27" s="161">
        <f>H24+H21+H26</f>
        <v>2014757</v>
      </c>
      <c r="I27" s="169"/>
      <c r="L27" s="77"/>
      <c r="M27"/>
      <c r="N27"/>
      <c r="O27" s="12"/>
      <c r="P27" s="67"/>
    </row>
    <row r="28" spans="2:20" ht="27" customHeight="1" x14ac:dyDescent="0.35">
      <c r="B28" s="151" t="s">
        <v>16</v>
      </c>
      <c r="C28" s="124" t="s">
        <v>36</v>
      </c>
      <c r="D28" s="141">
        <v>42</v>
      </c>
      <c r="E28" s="141">
        <v>41</v>
      </c>
      <c r="F28" s="162"/>
      <c r="G28" s="35"/>
      <c r="H28" s="162"/>
      <c r="I28" s="167">
        <v>0.5</v>
      </c>
      <c r="L28"/>
      <c r="M28"/>
      <c r="N28"/>
      <c r="O28" s="12"/>
      <c r="P28" s="67"/>
    </row>
    <row r="29" spans="2:20" ht="27" customHeight="1" x14ac:dyDescent="0.35">
      <c r="B29" s="146" t="s">
        <v>17</v>
      </c>
      <c r="C29" s="152"/>
      <c r="D29" s="153">
        <v>2491</v>
      </c>
      <c r="E29" s="153">
        <v>1866</v>
      </c>
      <c r="F29" s="101">
        <f>F27</f>
        <v>129039.53311332107</v>
      </c>
      <c r="G29" s="163">
        <f>G27</f>
        <v>100962</v>
      </c>
      <c r="H29" s="101">
        <f>H27</f>
        <v>2014757</v>
      </c>
      <c r="I29" s="170"/>
      <c r="L29"/>
      <c r="M29"/>
      <c r="N29"/>
      <c r="O29" s="12"/>
      <c r="P29" s="67"/>
    </row>
    <row r="30" spans="2:20" ht="20.25" customHeight="1" x14ac:dyDescent="0.35">
      <c r="D30" s="58"/>
      <c r="H30"/>
      <c r="I30"/>
      <c r="J30"/>
      <c r="M30" s="12"/>
      <c r="N30" s="67"/>
      <c r="R30"/>
      <c r="T30" s="3"/>
    </row>
    <row r="31" spans="2:20" ht="39.75" customHeight="1" x14ac:dyDescent="0.35">
      <c r="B31" s="302" t="s">
        <v>264</v>
      </c>
      <c r="C31" s="302"/>
      <c r="D31" s="302"/>
      <c r="E31" s="302"/>
      <c r="F31" s="302"/>
      <c r="G31" s="302"/>
      <c r="H31" s="302"/>
      <c r="I31" s="302"/>
      <c r="J31" s="302"/>
      <c r="K31" s="302"/>
      <c r="L31" s="302"/>
      <c r="M31" s="302"/>
      <c r="N31" s="67"/>
      <c r="Q31" s="79"/>
      <c r="R31" s="79"/>
      <c r="T31" s="3"/>
    </row>
    <row r="32" spans="2:20" ht="39.75" customHeight="1" x14ac:dyDescent="0.35">
      <c r="B32" s="302" t="s">
        <v>210</v>
      </c>
      <c r="C32" s="302"/>
      <c r="D32" s="302"/>
      <c r="E32" s="302"/>
      <c r="F32" s="302"/>
      <c r="G32" s="302"/>
      <c r="H32" s="302"/>
      <c r="I32" s="302"/>
      <c r="J32" s="302"/>
      <c r="K32" s="302"/>
      <c r="L32" s="302"/>
      <c r="M32" s="302"/>
      <c r="N32" s="67"/>
      <c r="O32" s="58"/>
      <c r="R32"/>
      <c r="T32" s="3"/>
    </row>
    <row r="33" spans="1:19" ht="12" customHeight="1" x14ac:dyDescent="0.35">
      <c r="B33" s="58"/>
      <c r="I33" s="79"/>
      <c r="J33" s="79"/>
      <c r="N33" s="16"/>
      <c r="O33" s="16"/>
    </row>
    <row r="34" spans="1:19" ht="27" customHeight="1" x14ac:dyDescent="0.35">
      <c r="B34" s="13" t="s">
        <v>38</v>
      </c>
      <c r="C34" s="13"/>
      <c r="D34" s="13"/>
      <c r="E34" s="13"/>
      <c r="F34" s="14"/>
      <c r="G34" s="14"/>
      <c r="H34" s="14"/>
      <c r="I34" s="14"/>
      <c r="J34" s="14"/>
      <c r="K34" s="14"/>
      <c r="L34" s="14"/>
      <c r="M34" s="14"/>
      <c r="N34" s="14"/>
      <c r="O34" s="14"/>
      <c r="P34" s="14"/>
      <c r="Q34" s="14"/>
      <c r="R34" s="14"/>
      <c r="S34"/>
    </row>
    <row r="35" spans="1:19" ht="27" customHeight="1" x14ac:dyDescent="0.35">
      <c r="B35" s="93"/>
      <c r="C35" s="93"/>
      <c r="D35" s="93"/>
      <c r="E35" s="253"/>
      <c r="F35" s="253"/>
      <c r="G35" s="253"/>
      <c r="H35" s="253"/>
      <c r="I35" s="253"/>
      <c r="J35" s="253"/>
      <c r="K35" s="253"/>
      <c r="L35" s="253"/>
      <c r="M35" s="253"/>
      <c r="N35" s="253"/>
      <c r="O35" s="253"/>
      <c r="P35" s="253"/>
      <c r="Q35" s="253"/>
      <c r="R35" s="253"/>
      <c r="S35"/>
    </row>
    <row r="36" spans="1:19" ht="23.15" customHeight="1" x14ac:dyDescent="0.35">
      <c r="B36" s="307" t="s">
        <v>39</v>
      </c>
      <c r="C36" s="288" t="s">
        <v>40</v>
      </c>
      <c r="D36" s="288" t="s">
        <v>213</v>
      </c>
      <c r="E36" s="303" t="s">
        <v>43</v>
      </c>
      <c r="F36" s="304" t="s">
        <v>346</v>
      </c>
      <c r="G36" s="322" t="s">
        <v>175</v>
      </c>
      <c r="H36" s="323"/>
      <c r="I36" s="227"/>
      <c r="J36" s="304" t="s">
        <v>176</v>
      </c>
      <c r="K36" s="325" t="s">
        <v>276</v>
      </c>
      <c r="L36" s="308" t="s">
        <v>195</v>
      </c>
      <c r="M36" s="308" t="s">
        <v>277</v>
      </c>
      <c r="N36" s="308" t="s">
        <v>347</v>
      </c>
      <c r="O36" s="308" t="s">
        <v>348</v>
      </c>
      <c r="P36" s="308" t="s">
        <v>201</v>
      </c>
      <c r="Q36" s="308" t="s">
        <v>47</v>
      </c>
    </row>
    <row r="37" spans="1:19" ht="94" customHeight="1" x14ac:dyDescent="0.35">
      <c r="B37" s="307"/>
      <c r="C37" s="288"/>
      <c r="D37" s="288"/>
      <c r="E37" s="303"/>
      <c r="F37" s="305"/>
      <c r="G37" s="223" t="s">
        <v>177</v>
      </c>
      <c r="H37" s="224" t="s">
        <v>205</v>
      </c>
      <c r="I37" s="223" t="s">
        <v>207</v>
      </c>
      <c r="J37" s="305"/>
      <c r="K37" s="305"/>
      <c r="L37" s="309"/>
      <c r="M37" s="309"/>
      <c r="N37" s="309"/>
      <c r="O37" s="309"/>
      <c r="P37" s="309"/>
      <c r="Q37" s="308"/>
      <c r="R37" s="23"/>
      <c r="S37" s="72"/>
    </row>
    <row r="38" spans="1:19" ht="34.5" customHeight="1" x14ac:dyDescent="0.35">
      <c r="B38" s="11" t="s">
        <v>58</v>
      </c>
      <c r="C38" s="140" t="s">
        <v>138</v>
      </c>
      <c r="D38" s="233" t="s">
        <v>255</v>
      </c>
      <c r="E38" s="141" t="s">
        <v>59</v>
      </c>
      <c r="F38" s="143" t="s">
        <v>287</v>
      </c>
      <c r="G38" s="125" t="s">
        <v>154</v>
      </c>
      <c r="H38" s="125" t="s">
        <v>188</v>
      </c>
      <c r="I38" s="228" t="s">
        <v>288</v>
      </c>
      <c r="J38" s="228" t="s">
        <v>289</v>
      </c>
      <c r="K38" s="235">
        <v>136</v>
      </c>
      <c r="L38" s="235" t="s">
        <v>290</v>
      </c>
      <c r="M38" s="235">
        <v>91</v>
      </c>
      <c r="N38" s="263" t="s">
        <v>291</v>
      </c>
      <c r="O38" s="230" t="s">
        <v>286</v>
      </c>
      <c r="P38" s="129">
        <v>1</v>
      </c>
      <c r="Q38" s="243"/>
      <c r="S38" s="18"/>
    </row>
    <row r="39" spans="1:19" ht="34.5" customHeight="1" x14ac:dyDescent="0.35">
      <c r="B39" s="11" t="s">
        <v>179</v>
      </c>
      <c r="C39" s="140" t="s">
        <v>120</v>
      </c>
      <c r="D39" s="141" t="s">
        <v>184</v>
      </c>
      <c r="E39" s="281" t="s">
        <v>53</v>
      </c>
      <c r="F39" s="143" t="s">
        <v>312</v>
      </c>
      <c r="G39" s="125" t="s">
        <v>154</v>
      </c>
      <c r="H39" s="125" t="s">
        <v>178</v>
      </c>
      <c r="I39" s="264" t="s">
        <v>292</v>
      </c>
      <c r="J39" s="264" t="s">
        <v>313</v>
      </c>
      <c r="K39" s="283">
        <v>85</v>
      </c>
      <c r="L39" s="283" t="s">
        <v>240</v>
      </c>
      <c r="M39" s="283">
        <v>85</v>
      </c>
      <c r="N39" s="295" t="s">
        <v>236</v>
      </c>
      <c r="O39" s="326" t="s">
        <v>237</v>
      </c>
      <c r="P39" s="129">
        <v>1</v>
      </c>
      <c r="Q39" s="243"/>
      <c r="S39" s="18"/>
    </row>
    <row r="40" spans="1:19" ht="34.5" customHeight="1" x14ac:dyDescent="0.35">
      <c r="B40" s="11" t="s">
        <v>180</v>
      </c>
      <c r="C40" s="140" t="s">
        <v>120</v>
      </c>
      <c r="D40" s="141" t="s">
        <v>183</v>
      </c>
      <c r="E40" s="281"/>
      <c r="F40" s="143" t="s">
        <v>187</v>
      </c>
      <c r="G40" s="125" t="s">
        <v>153</v>
      </c>
      <c r="H40" s="125" t="s">
        <v>178</v>
      </c>
      <c r="I40" s="264" t="s">
        <v>189</v>
      </c>
      <c r="J40" s="264" t="s">
        <v>314</v>
      </c>
      <c r="K40" s="283"/>
      <c r="L40" s="283"/>
      <c r="M40" s="283"/>
      <c r="N40" s="295"/>
      <c r="O40" s="326"/>
      <c r="P40" s="129">
        <v>1</v>
      </c>
      <c r="Q40" s="243"/>
      <c r="S40" s="18"/>
    </row>
    <row r="41" spans="1:19" ht="34.5" customHeight="1" x14ac:dyDescent="0.35">
      <c r="B41" s="11" t="s">
        <v>181</v>
      </c>
      <c r="C41" s="140" t="s">
        <v>125</v>
      </c>
      <c r="D41" s="141" t="s">
        <v>186</v>
      </c>
      <c r="E41" s="281" t="s">
        <v>53</v>
      </c>
      <c r="F41" s="143" t="s">
        <v>293</v>
      </c>
      <c r="G41" s="125" t="s">
        <v>154</v>
      </c>
      <c r="H41" s="125" t="s">
        <v>178</v>
      </c>
      <c r="I41" s="228" t="s">
        <v>294</v>
      </c>
      <c r="J41" s="228" t="s">
        <v>295</v>
      </c>
      <c r="K41" s="283">
        <v>151</v>
      </c>
      <c r="L41" s="298" t="s">
        <v>345</v>
      </c>
      <c r="M41" s="283">
        <v>61</v>
      </c>
      <c r="N41" s="295" t="s">
        <v>238</v>
      </c>
      <c r="O41" s="291" t="s">
        <v>239</v>
      </c>
      <c r="P41" s="129">
        <v>1</v>
      </c>
      <c r="Q41" s="18"/>
      <c r="S41" s="18"/>
    </row>
    <row r="42" spans="1:19" ht="34.5" customHeight="1" x14ac:dyDescent="0.35">
      <c r="B42" s="11" t="s">
        <v>182</v>
      </c>
      <c r="C42" s="140" t="s">
        <v>125</v>
      </c>
      <c r="D42" s="141" t="s">
        <v>185</v>
      </c>
      <c r="E42" s="281"/>
      <c r="F42" s="143" t="s">
        <v>215</v>
      </c>
      <c r="G42" s="125" t="s">
        <v>153</v>
      </c>
      <c r="H42" s="125" t="s">
        <v>178</v>
      </c>
      <c r="I42" s="228" t="s">
        <v>216</v>
      </c>
      <c r="J42" s="228" t="s">
        <v>315</v>
      </c>
      <c r="K42" s="298"/>
      <c r="L42" s="298"/>
      <c r="M42" s="298"/>
      <c r="N42" s="295"/>
      <c r="O42" s="291"/>
      <c r="P42" s="129">
        <v>1</v>
      </c>
      <c r="Q42" s="18"/>
      <c r="S42" s="18"/>
    </row>
    <row r="43" spans="1:19" ht="34.5" customHeight="1" x14ac:dyDescent="0.35">
      <c r="B43" s="11" t="s">
        <v>60</v>
      </c>
      <c r="C43" s="140" t="s">
        <v>61</v>
      </c>
      <c r="D43" s="141" t="s">
        <v>194</v>
      </c>
      <c r="E43" s="141" t="s">
        <v>171</v>
      </c>
      <c r="F43" s="143" t="s">
        <v>272</v>
      </c>
      <c r="G43" s="125" t="s">
        <v>8</v>
      </c>
      <c r="H43" s="125" t="s">
        <v>8</v>
      </c>
      <c r="I43" s="228" t="s">
        <v>8</v>
      </c>
      <c r="J43" s="228" t="s">
        <v>272</v>
      </c>
      <c r="K43" s="235">
        <v>18</v>
      </c>
      <c r="L43" s="128" t="s">
        <v>221</v>
      </c>
      <c r="M43" s="235">
        <v>18</v>
      </c>
      <c r="N43" s="263" t="s">
        <v>273</v>
      </c>
      <c r="O43" s="230" t="s">
        <v>222</v>
      </c>
      <c r="P43" s="129">
        <v>0.72</v>
      </c>
      <c r="Q43" s="18"/>
      <c r="S43" s="18"/>
    </row>
    <row r="44" spans="1:19" ht="34.5" customHeight="1" x14ac:dyDescent="0.35">
      <c r="B44" s="11" t="s">
        <v>232</v>
      </c>
      <c r="C44" s="140" t="s">
        <v>105</v>
      </c>
      <c r="D44" s="233" t="s">
        <v>223</v>
      </c>
      <c r="E44" s="265">
        <v>2026</v>
      </c>
      <c r="F44" s="143" t="s">
        <v>274</v>
      </c>
      <c r="G44" s="125" t="s">
        <v>8</v>
      </c>
      <c r="H44" s="125" t="s">
        <v>8</v>
      </c>
      <c r="I44" s="228" t="s">
        <v>8</v>
      </c>
      <c r="J44" s="228" t="s">
        <v>274</v>
      </c>
      <c r="K44" s="235">
        <v>0</v>
      </c>
      <c r="L44" s="128" t="s">
        <v>296</v>
      </c>
      <c r="M44" s="235">
        <v>0</v>
      </c>
      <c r="N44" s="260" t="s">
        <v>275</v>
      </c>
      <c r="O44" s="230">
        <v>8</v>
      </c>
      <c r="P44" s="129">
        <v>0.55000000000000004</v>
      </c>
      <c r="Q44" s="18"/>
      <c r="S44" s="18"/>
    </row>
    <row r="45" spans="1:19" ht="35.15" customHeight="1" x14ac:dyDescent="0.35">
      <c r="B45" s="11" t="s">
        <v>247</v>
      </c>
      <c r="C45" s="140" t="s">
        <v>22</v>
      </c>
      <c r="D45" s="197" t="s">
        <v>336</v>
      </c>
      <c r="E45" s="125" t="s">
        <v>256</v>
      </c>
      <c r="F45" s="143" t="s">
        <v>278</v>
      </c>
      <c r="G45" s="125" t="s">
        <v>8</v>
      </c>
      <c r="H45" s="206" t="s">
        <v>8</v>
      </c>
      <c r="I45" s="234" t="s">
        <v>8</v>
      </c>
      <c r="J45" s="234" t="s">
        <v>278</v>
      </c>
      <c r="K45" s="228">
        <v>37</v>
      </c>
      <c r="L45" s="270" t="s">
        <v>311</v>
      </c>
      <c r="M45" s="134">
        <v>37</v>
      </c>
      <c r="N45" s="176" t="s">
        <v>279</v>
      </c>
      <c r="O45" s="261" t="s">
        <v>227</v>
      </c>
      <c r="P45" s="136">
        <v>0.95</v>
      </c>
      <c r="Q45" s="229"/>
      <c r="R45" s="229"/>
      <c r="S45"/>
    </row>
    <row r="46" spans="1:19" ht="35.15" customHeight="1" x14ac:dyDescent="0.35">
      <c r="B46" s="131" t="s">
        <v>15</v>
      </c>
      <c r="C46" s="144"/>
      <c r="D46" s="280" t="s">
        <v>338</v>
      </c>
      <c r="E46" s="247"/>
      <c r="F46" s="273" t="s">
        <v>316</v>
      </c>
      <c r="G46" s="247"/>
      <c r="H46" s="150"/>
      <c r="I46" s="149" t="s">
        <v>317</v>
      </c>
      <c r="J46" s="150" t="s">
        <v>318</v>
      </c>
      <c r="K46" s="150">
        <f>SUM(K38:K45)</f>
        <v>427</v>
      </c>
      <c r="L46" s="150"/>
      <c r="M46" s="274">
        <f>SUM(M38:M45)</f>
        <v>292</v>
      </c>
      <c r="N46" s="247" t="s">
        <v>319</v>
      </c>
      <c r="O46" s="244" t="s">
        <v>320</v>
      </c>
      <c r="P46" s="80"/>
      <c r="Q46"/>
      <c r="S46"/>
    </row>
    <row r="47" spans="1:19" ht="25.5" customHeight="1" x14ac:dyDescent="0.35">
      <c r="B47" s="123" t="s">
        <v>16</v>
      </c>
      <c r="C47" s="140" t="s">
        <v>22</v>
      </c>
      <c r="D47" s="233" t="s">
        <v>337</v>
      </c>
      <c r="E47" s="145" t="s">
        <v>217</v>
      </c>
      <c r="F47" s="225" t="s">
        <v>332</v>
      </c>
      <c r="G47" s="125" t="s">
        <v>8</v>
      </c>
      <c r="H47" s="125" t="s">
        <v>8</v>
      </c>
      <c r="I47" s="234" t="s">
        <v>8</v>
      </c>
      <c r="J47" s="125" t="s">
        <v>8</v>
      </c>
      <c r="K47" s="124">
        <v>6</v>
      </c>
      <c r="L47" s="125" t="s">
        <v>218</v>
      </c>
      <c r="M47" s="124">
        <v>6</v>
      </c>
      <c r="N47" s="262" t="s">
        <v>334</v>
      </c>
      <c r="O47" s="231">
        <v>2</v>
      </c>
      <c r="P47" s="239">
        <v>0.65</v>
      </c>
      <c r="Q47" s="74" t="s">
        <v>54</v>
      </c>
      <c r="S47"/>
    </row>
    <row r="48" spans="1:19" ht="23.15" customHeight="1" x14ac:dyDescent="0.35">
      <c r="A48"/>
      <c r="B48" s="146" t="s">
        <v>17</v>
      </c>
      <c r="C48" s="147"/>
      <c r="D48" s="236" t="s">
        <v>263</v>
      </c>
      <c r="E48" s="62"/>
      <c r="F48" s="226" t="s">
        <v>333</v>
      </c>
      <c r="G48" s="153"/>
      <c r="H48" s="153"/>
      <c r="I48" s="207" t="s">
        <v>317</v>
      </c>
      <c r="J48" s="153" t="s">
        <v>318</v>
      </c>
      <c r="K48" s="153">
        <f>K46+K47</f>
        <v>433</v>
      </c>
      <c r="L48" s="153"/>
      <c r="M48" s="153">
        <f>M46+M47</f>
        <v>298</v>
      </c>
      <c r="N48" s="207" t="s">
        <v>272</v>
      </c>
      <c r="O48" s="232" t="s">
        <v>335</v>
      </c>
      <c r="P48" s="90"/>
      <c r="Q48"/>
      <c r="R48"/>
      <c r="S48"/>
    </row>
    <row r="49" spans="1:21" ht="23.15" customHeight="1" x14ac:dyDescent="0.35">
      <c r="A49"/>
      <c r="D49" s="58"/>
      <c r="E49" s="58"/>
      <c r="H49" s="79"/>
      <c r="I49" s="79"/>
      <c r="K49" s="58"/>
      <c r="N49" s="12"/>
      <c r="O49" s="56"/>
      <c r="P49" s="56"/>
      <c r="Q49" s="56"/>
      <c r="S49" s="56"/>
    </row>
    <row r="50" spans="1:21" s="14" customFormat="1" ht="27" customHeight="1" x14ac:dyDescent="0.35">
      <c r="A50" s="3"/>
      <c r="B50" s="13" t="s">
        <v>55</v>
      </c>
      <c r="C50" s="13"/>
      <c r="D50" s="13"/>
      <c r="P50" s="57"/>
    </row>
    <row r="51" spans="1:21" ht="23.15" customHeight="1" x14ac:dyDescent="0.35">
      <c r="A51" s="55"/>
      <c r="T51" s="3"/>
    </row>
    <row r="52" spans="1:21" ht="23.15" customHeight="1" x14ac:dyDescent="0.35">
      <c r="A52" s="55"/>
      <c r="B52" s="307" t="s">
        <v>39</v>
      </c>
      <c r="C52" s="288" t="s">
        <v>40</v>
      </c>
      <c r="D52" s="288" t="s">
        <v>213</v>
      </c>
      <c r="E52" s="288" t="s">
        <v>43</v>
      </c>
      <c r="F52" s="304" t="s">
        <v>346</v>
      </c>
      <c r="G52" s="322" t="s">
        <v>175</v>
      </c>
      <c r="H52" s="323"/>
      <c r="I52" s="227"/>
      <c r="J52" s="304" t="s">
        <v>176</v>
      </c>
      <c r="K52" s="325" t="s">
        <v>276</v>
      </c>
      <c r="L52" s="308" t="s">
        <v>45</v>
      </c>
      <c r="M52" s="308" t="s">
        <v>277</v>
      </c>
      <c r="N52" s="308" t="s">
        <v>347</v>
      </c>
      <c r="O52" s="308" t="s">
        <v>348</v>
      </c>
      <c r="P52" s="308" t="s">
        <v>201</v>
      </c>
      <c r="Q52" s="308" t="s">
        <v>47</v>
      </c>
      <c r="T52" s="3"/>
      <c r="U52"/>
    </row>
    <row r="53" spans="1:21" ht="79.5" customHeight="1" x14ac:dyDescent="0.35">
      <c r="B53" s="307"/>
      <c r="C53" s="288"/>
      <c r="D53" s="288"/>
      <c r="E53" s="301"/>
      <c r="F53" s="305"/>
      <c r="G53" s="240" t="s">
        <v>177</v>
      </c>
      <c r="H53" s="224" t="s">
        <v>205</v>
      </c>
      <c r="I53" s="223" t="s">
        <v>207</v>
      </c>
      <c r="J53" s="305"/>
      <c r="K53" s="305"/>
      <c r="L53" s="309"/>
      <c r="M53" s="309"/>
      <c r="N53" s="309"/>
      <c r="O53" s="309"/>
      <c r="P53" s="309"/>
      <c r="Q53" s="308"/>
      <c r="R53" s="73"/>
      <c r="S53" s="23"/>
      <c r="T53" s="5"/>
      <c r="U53"/>
    </row>
    <row r="54" spans="1:21" ht="41.5" customHeight="1" x14ac:dyDescent="0.35">
      <c r="B54" s="123" t="s">
        <v>190</v>
      </c>
      <c r="C54" s="140" t="s">
        <v>48</v>
      </c>
      <c r="D54" s="233" t="s">
        <v>192</v>
      </c>
      <c r="E54" s="290" t="s">
        <v>156</v>
      </c>
      <c r="F54" s="271" t="s">
        <v>297</v>
      </c>
      <c r="G54" s="266" t="s">
        <v>154</v>
      </c>
      <c r="H54" s="267" t="s">
        <v>178</v>
      </c>
      <c r="I54" s="267" t="s">
        <v>298</v>
      </c>
      <c r="J54" s="268" t="s">
        <v>299</v>
      </c>
      <c r="K54" s="292">
        <v>40</v>
      </c>
      <c r="L54" s="282" t="s">
        <v>240</v>
      </c>
      <c r="M54" s="292">
        <v>40</v>
      </c>
      <c r="N54" s="294" t="s">
        <v>321</v>
      </c>
      <c r="O54" s="284" t="s">
        <v>300</v>
      </c>
      <c r="P54" s="238">
        <v>1</v>
      </c>
      <c r="Q54" s="327" t="s">
        <v>244</v>
      </c>
      <c r="R54" s="237"/>
      <c r="T54" s="19"/>
      <c r="U54"/>
    </row>
    <row r="55" spans="1:21" ht="41.5" customHeight="1" x14ac:dyDescent="0.35">
      <c r="B55" s="123" t="s">
        <v>211</v>
      </c>
      <c r="C55" s="142" t="s">
        <v>48</v>
      </c>
      <c r="D55" s="124" t="s">
        <v>193</v>
      </c>
      <c r="E55" s="291"/>
      <c r="F55" s="272" t="s">
        <v>301</v>
      </c>
      <c r="G55" s="124" t="s">
        <v>153</v>
      </c>
      <c r="H55" s="124" t="s">
        <v>178</v>
      </c>
      <c r="I55" s="125" t="s">
        <v>302</v>
      </c>
      <c r="J55" s="124" t="s">
        <v>303</v>
      </c>
      <c r="K55" s="293"/>
      <c r="L55" s="283"/>
      <c r="M55" s="293"/>
      <c r="N55" s="295"/>
      <c r="O55" s="285"/>
      <c r="P55" s="239">
        <v>1</v>
      </c>
      <c r="Q55" s="328"/>
      <c r="R55" s="18"/>
      <c r="T55" s="18"/>
      <c r="U55"/>
    </row>
    <row r="56" spans="1:21" ht="41.5" customHeight="1" x14ac:dyDescent="0.35">
      <c r="B56" s="123" t="s">
        <v>212</v>
      </c>
      <c r="C56" s="142" t="s">
        <v>48</v>
      </c>
      <c r="D56" s="124" t="s">
        <v>196</v>
      </c>
      <c r="E56" s="124">
        <v>2027</v>
      </c>
      <c r="F56" s="272" t="s">
        <v>304</v>
      </c>
      <c r="G56" s="124" t="s">
        <v>154</v>
      </c>
      <c r="H56" s="124" t="s">
        <v>178</v>
      </c>
      <c r="I56" s="125" t="s">
        <v>305</v>
      </c>
      <c r="J56" s="124" t="s">
        <v>306</v>
      </c>
      <c r="K56" s="141">
        <v>10</v>
      </c>
      <c r="L56" s="128">
        <v>0.1</v>
      </c>
      <c r="M56" s="141">
        <v>10</v>
      </c>
      <c r="N56" s="263" t="s">
        <v>307</v>
      </c>
      <c r="O56" s="263" t="s">
        <v>308</v>
      </c>
      <c r="P56" s="239">
        <v>1</v>
      </c>
      <c r="Q56" s="242"/>
      <c r="R56" s="18"/>
      <c r="T56" s="18"/>
      <c r="U56"/>
    </row>
    <row r="57" spans="1:21" ht="41.5" customHeight="1" x14ac:dyDescent="0.35">
      <c r="B57" s="130" t="s">
        <v>219</v>
      </c>
      <c r="C57" s="245" t="s">
        <v>143</v>
      </c>
      <c r="D57" s="250" t="s">
        <v>220</v>
      </c>
      <c r="E57" s="204" t="s">
        <v>156</v>
      </c>
      <c r="F57" s="214" t="s">
        <v>280</v>
      </c>
      <c r="G57" s="134" t="s">
        <v>8</v>
      </c>
      <c r="H57" s="134" t="s">
        <v>8</v>
      </c>
      <c r="I57" s="134" t="s">
        <v>8</v>
      </c>
      <c r="J57" s="251" t="s">
        <v>280</v>
      </c>
      <c r="K57" s="134">
        <v>3</v>
      </c>
      <c r="L57" s="252" t="s">
        <v>281</v>
      </c>
      <c r="M57" s="134">
        <v>3</v>
      </c>
      <c r="N57" s="134" t="s">
        <v>282</v>
      </c>
      <c r="O57" s="135" t="s">
        <v>283</v>
      </c>
      <c r="P57" s="203">
        <v>1</v>
      </c>
      <c r="Q57" s="24"/>
      <c r="R57" s="23"/>
      <c r="S57" s="23"/>
      <c r="T57" s="3"/>
      <c r="U57"/>
    </row>
    <row r="58" spans="1:21" ht="34.5" customHeight="1" x14ac:dyDescent="0.35">
      <c r="B58" s="248"/>
      <c r="C58" s="249"/>
      <c r="D58" s="249"/>
      <c r="E58" s="249"/>
      <c r="F58" s="249"/>
      <c r="G58" s="249"/>
      <c r="H58" s="249"/>
      <c r="I58" s="249"/>
      <c r="J58" s="249"/>
      <c r="K58" s="249"/>
      <c r="L58" s="249"/>
      <c r="M58" s="249"/>
      <c r="N58" s="249"/>
      <c r="O58" s="249"/>
      <c r="P58" s="249"/>
      <c r="Q58" s="249"/>
      <c r="R58" s="67"/>
    </row>
    <row r="59" spans="1:21" ht="74.25" customHeight="1" x14ac:dyDescent="0.35">
      <c r="B59" s="171" t="s">
        <v>161</v>
      </c>
      <c r="C59" s="314" t="s">
        <v>62</v>
      </c>
      <c r="D59" s="315"/>
      <c r="E59" s="316"/>
      <c r="F59" s="320" t="s">
        <v>44</v>
      </c>
      <c r="G59" s="322" t="s">
        <v>175</v>
      </c>
      <c r="H59" s="323"/>
      <c r="I59" s="287" t="s">
        <v>207</v>
      </c>
      <c r="J59" s="287" t="s">
        <v>176</v>
      </c>
      <c r="K59" s="287" t="s">
        <v>276</v>
      </c>
      <c r="L59" s="288" t="s">
        <v>45</v>
      </c>
      <c r="M59" s="287" t="s">
        <v>277</v>
      </c>
      <c r="N59" s="287" t="s">
        <v>37</v>
      </c>
      <c r="O59" s="313" t="s">
        <v>203</v>
      </c>
      <c r="P59" s="222" t="s">
        <v>201</v>
      </c>
      <c r="Q59" s="2" t="s">
        <v>47</v>
      </c>
      <c r="S59"/>
      <c r="T59" s="3"/>
    </row>
    <row r="60" spans="1:21" ht="25.5" customHeight="1" x14ac:dyDescent="0.35">
      <c r="B60" s="1"/>
      <c r="C60" s="279">
        <v>2026</v>
      </c>
      <c r="D60" s="21">
        <v>2027</v>
      </c>
      <c r="E60" s="21">
        <v>2028</v>
      </c>
      <c r="F60" s="321"/>
      <c r="G60" s="324" t="s">
        <v>177</v>
      </c>
      <c r="H60" s="324" t="s">
        <v>205</v>
      </c>
      <c r="I60" s="288"/>
      <c r="J60" s="288"/>
      <c r="K60" s="288"/>
      <c r="L60" s="288"/>
      <c r="M60" s="288"/>
      <c r="N60" s="288"/>
      <c r="O60" s="303"/>
      <c r="P60" s="200"/>
      <c r="Q60" s="4"/>
      <c r="S60"/>
      <c r="T60" s="3"/>
    </row>
    <row r="61" spans="1:21" ht="25.5" customHeight="1" x14ac:dyDescent="0.35">
      <c r="B61" s="191" t="s">
        <v>163</v>
      </c>
      <c r="C61" s="279" t="s">
        <v>162</v>
      </c>
      <c r="D61" s="21" t="s">
        <v>162</v>
      </c>
      <c r="E61" s="21" t="s">
        <v>162</v>
      </c>
      <c r="F61" s="321"/>
      <c r="G61" s="308"/>
      <c r="H61" s="308"/>
      <c r="I61" s="288"/>
      <c r="J61" s="288"/>
      <c r="K61" s="288"/>
      <c r="L61" s="288"/>
      <c r="M61" s="288"/>
      <c r="N61" s="288"/>
      <c r="O61" s="303"/>
      <c r="P61" s="22"/>
      <c r="Q61" s="213"/>
      <c r="S61"/>
      <c r="T61" s="3"/>
    </row>
    <row r="62" spans="1:21" ht="40" customHeight="1" x14ac:dyDescent="0.35">
      <c r="B62" s="123" t="s">
        <v>48</v>
      </c>
      <c r="C62" s="124" t="s">
        <v>8</v>
      </c>
      <c r="D62" s="259" t="s">
        <v>258</v>
      </c>
      <c r="E62" s="197" t="s">
        <v>259</v>
      </c>
      <c r="F62" s="126" t="s">
        <v>322</v>
      </c>
      <c r="G62" s="266" t="s">
        <v>154</v>
      </c>
      <c r="H62" s="269" t="s">
        <v>224</v>
      </c>
      <c r="I62" s="141" t="s">
        <v>310</v>
      </c>
      <c r="J62" s="141" t="s">
        <v>323</v>
      </c>
      <c r="K62" s="125">
        <v>44</v>
      </c>
      <c r="L62" s="127" t="s">
        <v>225</v>
      </c>
      <c r="M62" s="125">
        <v>44</v>
      </c>
      <c r="N62" s="125" t="s">
        <v>324</v>
      </c>
      <c r="O62" s="275" t="s">
        <v>325</v>
      </c>
      <c r="P62" s="129">
        <v>1</v>
      </c>
      <c r="Q62" s="210" t="s">
        <v>248</v>
      </c>
      <c r="S62"/>
      <c r="T62" s="3"/>
    </row>
    <row r="63" spans="1:21" ht="40" customHeight="1" x14ac:dyDescent="0.35">
      <c r="B63" s="123" t="s">
        <v>63</v>
      </c>
      <c r="C63" s="124" t="s">
        <v>8</v>
      </c>
      <c r="D63" s="124" t="s">
        <v>257</v>
      </c>
      <c r="E63" s="125" t="s">
        <v>8</v>
      </c>
      <c r="F63" s="126" t="s">
        <v>284</v>
      </c>
      <c r="G63" s="125" t="s">
        <v>8</v>
      </c>
      <c r="H63" s="125" t="s">
        <v>8</v>
      </c>
      <c r="I63" s="125" t="s">
        <v>8</v>
      </c>
      <c r="J63" s="125" t="s">
        <v>284</v>
      </c>
      <c r="K63" s="125">
        <v>0</v>
      </c>
      <c r="L63" s="127" t="s">
        <v>226</v>
      </c>
      <c r="M63" s="125">
        <v>0</v>
      </c>
      <c r="N63" s="197">
        <v>12</v>
      </c>
      <c r="O63" s="180">
        <v>8</v>
      </c>
      <c r="P63" s="129">
        <v>1</v>
      </c>
      <c r="Q63" s="211" t="s">
        <v>339</v>
      </c>
      <c r="S63"/>
      <c r="T63" s="3"/>
    </row>
    <row r="64" spans="1:21" ht="60" customHeight="1" x14ac:dyDescent="0.35">
      <c r="B64" s="130" t="s">
        <v>164</v>
      </c>
      <c r="C64" s="197" t="s">
        <v>269</v>
      </c>
      <c r="D64" s="198" t="s">
        <v>270</v>
      </c>
      <c r="E64" s="125" t="s">
        <v>8</v>
      </c>
      <c r="F64" s="199" t="s">
        <v>309</v>
      </c>
      <c r="G64" s="125" t="s">
        <v>8</v>
      </c>
      <c r="H64" s="125" t="s">
        <v>8</v>
      </c>
      <c r="I64" s="125" t="s">
        <v>8</v>
      </c>
      <c r="J64" s="125" t="s">
        <v>309</v>
      </c>
      <c r="K64" s="125">
        <v>10</v>
      </c>
      <c r="L64" s="127" t="s">
        <v>226</v>
      </c>
      <c r="M64" s="125">
        <v>10</v>
      </c>
      <c r="N64" s="125">
        <v>8</v>
      </c>
      <c r="O64" s="180">
        <v>7</v>
      </c>
      <c r="P64" s="187">
        <v>0.84</v>
      </c>
      <c r="Q64" s="212" t="s">
        <v>285</v>
      </c>
      <c r="S64"/>
      <c r="T64" s="3"/>
    </row>
    <row r="65" spans="1:20" ht="34.5" customHeight="1" x14ac:dyDescent="0.35">
      <c r="A65" s="83"/>
      <c r="B65" s="131" t="s">
        <v>15</v>
      </c>
      <c r="C65" s="201" t="s">
        <v>269</v>
      </c>
      <c r="D65" s="201" t="s">
        <v>271</v>
      </c>
      <c r="E65" s="201" t="s">
        <v>259</v>
      </c>
      <c r="F65" s="202" t="s">
        <v>326</v>
      </c>
      <c r="G65" s="247"/>
      <c r="H65" s="132"/>
      <c r="I65" s="132" t="s">
        <v>310</v>
      </c>
      <c r="J65" s="132" t="s">
        <v>340</v>
      </c>
      <c r="K65" s="132">
        <f>K62+K63+K64</f>
        <v>54</v>
      </c>
      <c r="L65" s="132"/>
      <c r="M65" s="132">
        <f>M62+M63+M64</f>
        <v>54</v>
      </c>
      <c r="N65" s="241" t="s">
        <v>329</v>
      </c>
      <c r="O65" s="244" t="s">
        <v>330</v>
      </c>
      <c r="P65" s="133"/>
      <c r="Q65"/>
      <c r="R65"/>
      <c r="S65"/>
      <c r="T65" s="3"/>
    </row>
    <row r="66" spans="1:20" ht="34.5" customHeight="1" x14ac:dyDescent="0.35">
      <c r="A66" s="83"/>
      <c r="B66" s="130" t="s">
        <v>16</v>
      </c>
      <c r="C66" s="254" t="s">
        <v>242</v>
      </c>
      <c r="D66" s="254" t="s">
        <v>260</v>
      </c>
      <c r="E66" s="134" t="s">
        <v>8</v>
      </c>
      <c r="F66" s="246" t="s">
        <v>286</v>
      </c>
      <c r="G66" s="176" t="s">
        <v>8</v>
      </c>
      <c r="H66" s="176" t="s">
        <v>8</v>
      </c>
      <c r="I66" s="134" t="s">
        <v>8</v>
      </c>
      <c r="J66" s="176" t="s">
        <v>286</v>
      </c>
      <c r="K66" s="134">
        <v>0</v>
      </c>
      <c r="L66" s="278">
        <v>0.25</v>
      </c>
      <c r="M66" s="134">
        <v>0</v>
      </c>
      <c r="N66" s="134">
        <v>4</v>
      </c>
      <c r="O66" s="134">
        <v>3</v>
      </c>
      <c r="P66" s="203">
        <v>0.53</v>
      </c>
      <c r="Q66" s="74" t="s">
        <v>173</v>
      </c>
      <c r="R66"/>
      <c r="S66"/>
      <c r="T66" s="3"/>
    </row>
    <row r="67" spans="1:20" ht="20.5" customHeight="1" x14ac:dyDescent="0.35">
      <c r="A67" s="83"/>
      <c r="B67"/>
      <c r="C67"/>
      <c r="D67"/>
      <c r="E67"/>
      <c r="F67"/>
      <c r="G67"/>
      <c r="H67"/>
      <c r="I67"/>
      <c r="J67"/>
      <c r="K67"/>
      <c r="L67"/>
      <c r="M67"/>
      <c r="N67"/>
      <c r="O67"/>
      <c r="P67"/>
      <c r="Q67" s="77"/>
      <c r="R67"/>
      <c r="S67"/>
      <c r="T67" s="3"/>
    </row>
    <row r="68" spans="1:20" ht="34.5" customHeight="1" x14ac:dyDescent="0.35">
      <c r="A68" s="83"/>
      <c r="B68" s="137" t="s">
        <v>64</v>
      </c>
      <c r="C68" s="317" t="s">
        <v>261</v>
      </c>
      <c r="D68" s="318"/>
      <c r="E68" s="319"/>
      <c r="F68" s="138" t="s">
        <v>327</v>
      </c>
      <c r="G68" s="156"/>
      <c r="H68" s="156"/>
      <c r="I68" s="156" t="s">
        <v>328</v>
      </c>
      <c r="J68" s="156" t="s">
        <v>341</v>
      </c>
      <c r="K68" s="276">
        <v>107</v>
      </c>
      <c r="L68" s="276"/>
      <c r="M68" s="276">
        <v>107</v>
      </c>
      <c r="N68" s="276" t="s">
        <v>331</v>
      </c>
      <c r="O68" s="277" t="s">
        <v>349</v>
      </c>
      <c r="P68" s="164"/>
      <c r="Q68" s="77"/>
      <c r="R68"/>
      <c r="S68"/>
      <c r="T68" s="3"/>
    </row>
    <row r="69" spans="1:20" customFormat="1" ht="34.5" customHeight="1" x14ac:dyDescent="0.55000000000000004">
      <c r="B69" s="188"/>
      <c r="C69" s="139"/>
      <c r="D69" s="220"/>
      <c r="E69" s="220"/>
      <c r="O69" s="173"/>
      <c r="P69" s="173"/>
      <c r="Q69" s="12"/>
      <c r="R69" s="12"/>
    </row>
    <row r="70" spans="1:20" customFormat="1" ht="24.65" customHeight="1" x14ac:dyDescent="0.55000000000000004">
      <c r="B70" s="208"/>
      <c r="C70" s="188"/>
      <c r="D70" s="188"/>
      <c r="E70" s="188"/>
      <c r="F70" s="188"/>
      <c r="G70" s="209"/>
      <c r="H70" s="188"/>
      <c r="I70" s="188"/>
      <c r="J70" s="188"/>
      <c r="K70" s="188"/>
      <c r="L70" s="188"/>
      <c r="M70" s="188"/>
      <c r="N70" s="188"/>
      <c r="O70" s="221"/>
      <c r="P70" s="67"/>
      <c r="Q70" s="12"/>
      <c r="R70" s="67"/>
    </row>
    <row r="71" spans="1:20" ht="20.149999999999999" customHeight="1" x14ac:dyDescent="0.55000000000000004">
      <c r="A71"/>
      <c r="B71" s="188" t="s">
        <v>202</v>
      </c>
      <c r="C71" s="188"/>
      <c r="D71" s="188"/>
      <c r="E71" s="188"/>
      <c r="F71" s="188"/>
      <c r="G71" s="188"/>
      <c r="H71" s="188"/>
      <c r="I71" s="188"/>
      <c r="J71" s="188"/>
      <c r="K71" s="188"/>
      <c r="L71" s="188"/>
      <c r="M71" s="188"/>
      <c r="N71" s="188"/>
      <c r="O71" s="189"/>
      <c r="P71" s="67"/>
      <c r="Q71" s="12"/>
      <c r="R71" s="12"/>
      <c r="S71"/>
    </row>
    <row r="72" spans="1:20" ht="44.25" customHeight="1" x14ac:dyDescent="0.55000000000000004">
      <c r="A72"/>
      <c r="B72" s="312" t="s">
        <v>343</v>
      </c>
      <c r="C72" s="312"/>
      <c r="D72" s="312"/>
      <c r="E72" s="312"/>
      <c r="F72" s="312"/>
      <c r="G72" s="312"/>
      <c r="H72" s="312"/>
      <c r="I72" s="312"/>
      <c r="J72" s="312"/>
      <c r="K72" s="312"/>
      <c r="L72" s="312"/>
      <c r="M72" s="312"/>
      <c r="N72" s="312"/>
      <c r="O72" s="312"/>
      <c r="P72" s="312"/>
      <c r="Q72"/>
      <c r="S72"/>
    </row>
    <row r="73" spans="1:20" ht="34.5" customHeight="1" x14ac:dyDescent="0.35">
      <c r="A73"/>
      <c r="B73" s="311" t="s">
        <v>214</v>
      </c>
      <c r="C73" s="286"/>
      <c r="D73" s="286"/>
      <c r="E73" s="286"/>
      <c r="F73" s="286"/>
      <c r="G73" s="286"/>
      <c r="H73" s="286"/>
      <c r="I73" s="286"/>
      <c r="J73" s="286"/>
      <c r="K73" s="286"/>
      <c r="L73" s="286"/>
      <c r="M73" s="286"/>
      <c r="N73" s="286"/>
      <c r="O73" s="286"/>
      <c r="P73" s="78"/>
      <c r="Q73"/>
      <c r="S73"/>
    </row>
    <row r="74" spans="1:20" ht="34.5" customHeight="1" x14ac:dyDescent="0.55000000000000004">
      <c r="A74"/>
      <c r="B74" s="312" t="s">
        <v>204</v>
      </c>
      <c r="C74" s="312"/>
      <c r="D74" s="312"/>
      <c r="E74" s="312"/>
      <c r="F74" s="312"/>
      <c r="G74" s="312"/>
      <c r="H74" s="312"/>
      <c r="I74" s="312"/>
      <c r="J74" s="312"/>
      <c r="K74" s="312"/>
      <c r="L74" s="312"/>
      <c r="M74" s="312"/>
      <c r="N74" s="312"/>
      <c r="O74" s="312"/>
      <c r="P74" s="78"/>
      <c r="Q74"/>
      <c r="S74"/>
    </row>
    <row r="75" spans="1:20" ht="34.5" customHeight="1" x14ac:dyDescent="0.35">
      <c r="A75"/>
      <c r="B75" s="286" t="s">
        <v>206</v>
      </c>
      <c r="C75" s="286"/>
      <c r="D75" s="286"/>
      <c r="E75" s="286"/>
      <c r="F75" s="286"/>
      <c r="G75" s="286"/>
      <c r="H75" s="286"/>
      <c r="I75" s="286"/>
      <c r="J75" s="286"/>
      <c r="K75" s="286"/>
      <c r="L75" s="286"/>
      <c r="M75" s="286"/>
      <c r="N75" s="286"/>
      <c r="O75" s="286"/>
      <c r="P75" s="78"/>
      <c r="Q75"/>
      <c r="S75"/>
    </row>
    <row r="76" spans="1:20" x14ac:dyDescent="0.35">
      <c r="A76"/>
      <c r="B76" s="286" t="s">
        <v>344</v>
      </c>
      <c r="C76" s="286"/>
      <c r="D76" s="286"/>
      <c r="E76" s="286"/>
      <c r="F76" s="286"/>
      <c r="G76" s="286"/>
      <c r="H76" s="286"/>
      <c r="I76" s="286"/>
      <c r="J76" s="286"/>
      <c r="K76" s="286"/>
      <c r="L76" s="286"/>
      <c r="M76" s="286"/>
      <c r="N76" s="286"/>
      <c r="O76" s="286"/>
      <c r="P76" s="78"/>
      <c r="Q76"/>
      <c r="S76"/>
    </row>
    <row r="77" spans="1:20" ht="34.5" customHeight="1" x14ac:dyDescent="0.35">
      <c r="A77"/>
      <c r="B77" s="25" t="s">
        <v>65</v>
      </c>
      <c r="C77" s="13"/>
      <c r="D77" s="13"/>
      <c r="E77" s="13"/>
      <c r="F77" s="14"/>
      <c r="G77" s="14"/>
      <c r="H77" s="14"/>
      <c r="I77" s="14"/>
      <c r="J77" s="14"/>
      <c r="K77" s="14"/>
      <c r="L77" s="14"/>
      <c r="M77" s="14"/>
      <c r="N77" s="14"/>
      <c r="O77" s="14"/>
      <c r="P77" s="14"/>
      <c r="Q77" s="14"/>
      <c r="R77" s="14"/>
    </row>
    <row r="78" spans="1:20" ht="21.75" customHeight="1" x14ac:dyDescent="0.35">
      <c r="A78"/>
      <c r="B78" s="165"/>
      <c r="C78" s="93"/>
      <c r="D78" s="93"/>
      <c r="E78" s="93"/>
      <c r="F78" s="15"/>
      <c r="G78" s="15"/>
      <c r="H78" s="15"/>
      <c r="I78" s="15"/>
      <c r="J78" s="15"/>
      <c r="K78" s="15"/>
      <c r="L78" s="15"/>
      <c r="M78" s="15"/>
      <c r="N78" s="15"/>
      <c r="O78" s="15"/>
      <c r="P78" s="15"/>
      <c r="Q78" s="15"/>
      <c r="R78" s="15"/>
    </row>
    <row r="79" spans="1:20" ht="76.5" customHeight="1" x14ac:dyDescent="0.35">
      <c r="A79"/>
      <c r="B79" s="54" t="s">
        <v>10</v>
      </c>
      <c r="C79" s="2" t="s">
        <v>253</v>
      </c>
      <c r="D79" s="2" t="s">
        <v>252</v>
      </c>
      <c r="F79"/>
      <c r="G79"/>
      <c r="H79" s="58"/>
      <c r="I79" s="58"/>
      <c r="J79" s="58"/>
      <c r="K79" s="58"/>
      <c r="L79"/>
      <c r="M79"/>
      <c r="N79"/>
      <c r="O79"/>
      <c r="P79"/>
      <c r="Q79"/>
      <c r="R79"/>
      <c r="S79"/>
    </row>
    <row r="80" spans="1:20" ht="34.5" customHeight="1" x14ac:dyDescent="0.35">
      <c r="A80"/>
      <c r="B80" s="84" t="s">
        <v>66</v>
      </c>
      <c r="C80" s="192">
        <v>2121.966975021799</v>
      </c>
      <c r="D80" s="52">
        <v>2988</v>
      </c>
      <c r="F80"/>
      <c r="G80"/>
      <c r="H80" s="83"/>
      <c r="I80" s="83"/>
      <c r="J80" s="83"/>
      <c r="K80" s="83"/>
      <c r="L80"/>
      <c r="M80"/>
      <c r="N80"/>
      <c r="O80"/>
      <c r="P80"/>
      <c r="Q80"/>
      <c r="R80"/>
      <c r="S80"/>
    </row>
    <row r="81" spans="1:20" ht="42" customHeight="1" x14ac:dyDescent="0.35">
      <c r="A81"/>
      <c r="B81" s="84" t="s">
        <v>67</v>
      </c>
      <c r="C81" s="193">
        <v>-1293.0986274713912</v>
      </c>
      <c r="D81" s="91">
        <v>-1455</v>
      </c>
      <c r="F81" s="256"/>
      <c r="G81"/>
      <c r="H81" s="83"/>
      <c r="I81" s="83"/>
      <c r="J81" s="255"/>
      <c r="K81" s="255"/>
      <c r="L81"/>
      <c r="M81"/>
      <c r="N81"/>
      <c r="O81"/>
      <c r="P81"/>
      <c r="Q81"/>
      <c r="R81"/>
      <c r="S81"/>
    </row>
    <row r="82" spans="1:20" ht="34.5" customHeight="1" x14ac:dyDescent="0.35">
      <c r="A82"/>
      <c r="B82" s="92" t="s">
        <v>68</v>
      </c>
      <c r="C82" s="194">
        <f>C80+C81</f>
        <v>828.86834755040786</v>
      </c>
      <c r="D82" s="181">
        <f>D80+D81</f>
        <v>1533</v>
      </c>
      <c r="F82" s="256"/>
      <c r="G82"/>
      <c r="H82" s="83"/>
      <c r="I82" s="83"/>
      <c r="J82" s="255"/>
      <c r="K82" s="255"/>
      <c r="L82"/>
      <c r="M82"/>
      <c r="N82"/>
      <c r="O82"/>
      <c r="P82"/>
      <c r="Q82"/>
      <c r="R82"/>
      <c r="S82"/>
    </row>
    <row r="83" spans="1:20" ht="34.5" customHeight="1" x14ac:dyDescent="0.35">
      <c r="A83"/>
      <c r="C83" s="58"/>
      <c r="E83"/>
      <c r="F83"/>
      <c r="G83"/>
      <c r="H83" s="83"/>
      <c r="I83" s="83"/>
      <c r="J83" s="83"/>
      <c r="K83" s="83"/>
      <c r="L83"/>
      <c r="M83"/>
      <c r="N83"/>
      <c r="O83"/>
      <c r="P83"/>
      <c r="Q83"/>
      <c r="R83"/>
      <c r="S83"/>
    </row>
    <row r="84" spans="1:20" x14ac:dyDescent="0.35">
      <c r="A84"/>
      <c r="B84" s="302"/>
      <c r="C84" s="302"/>
      <c r="D84" s="302"/>
      <c r="E84" s="302"/>
      <c r="F84" s="302"/>
      <c r="G84" s="302"/>
      <c r="H84" s="302"/>
      <c r="I84" s="302"/>
      <c r="J84" s="302"/>
      <c r="K84" s="302"/>
      <c r="L84" s="302"/>
      <c r="M84" s="302"/>
      <c r="N84" s="302"/>
      <c r="O84" s="53"/>
      <c r="P84" s="53"/>
      <c r="Q84"/>
      <c r="R84"/>
      <c r="S84"/>
    </row>
    <row r="85" spans="1:20" x14ac:dyDescent="0.35">
      <c r="A85"/>
      <c r="B85" s="53"/>
      <c r="C85" s="53"/>
      <c r="D85" s="53"/>
      <c r="E85" s="53"/>
      <c r="F85" s="53"/>
      <c r="G85" s="53"/>
      <c r="H85" s="53"/>
      <c r="I85" s="53"/>
      <c r="J85" s="53"/>
      <c r="K85" s="53"/>
      <c r="L85" s="53"/>
      <c r="M85" s="53"/>
      <c r="N85" s="53"/>
      <c r="O85" s="53"/>
      <c r="P85" s="53"/>
      <c r="Q85"/>
      <c r="R85"/>
      <c r="S85"/>
    </row>
    <row r="86" spans="1:20" x14ac:dyDescent="0.35">
      <c r="B86" s="17"/>
      <c r="C86" s="17"/>
      <c r="D86" s="17"/>
    </row>
    <row r="87" spans="1:20" ht="27" customHeight="1" x14ac:dyDescent="0.35">
      <c r="B87" s="25" t="s">
        <v>208</v>
      </c>
      <c r="C87" s="13"/>
      <c r="D87" s="13"/>
      <c r="E87" s="13"/>
      <c r="F87" s="14"/>
      <c r="G87" s="14"/>
      <c r="H87" s="14"/>
      <c r="I87" s="14"/>
      <c r="J87" s="14"/>
      <c r="K87" s="14"/>
      <c r="L87" s="14"/>
      <c r="M87" s="14"/>
      <c r="N87" s="14"/>
      <c r="O87" s="14"/>
      <c r="P87" s="14"/>
      <c r="Q87" s="14"/>
      <c r="R87" s="14"/>
    </row>
    <row r="88" spans="1:20" x14ac:dyDescent="0.35">
      <c r="B88" s="17" t="s">
        <v>69</v>
      </c>
      <c r="C88" s="17"/>
      <c r="D88" s="17"/>
    </row>
    <row r="89" spans="1:20" x14ac:dyDescent="0.35">
      <c r="B89"/>
      <c r="C89"/>
      <c r="D89"/>
      <c r="E89"/>
      <c r="F89"/>
      <c r="M89" s="15">
        <v>3.5</v>
      </c>
      <c r="S89"/>
      <c r="T89" s="3"/>
    </row>
    <row r="90" spans="1:20" x14ac:dyDescent="0.35">
      <c r="H90"/>
      <c r="I90"/>
      <c r="J90"/>
      <c r="K90"/>
      <c r="L90"/>
      <c r="P90" s="58"/>
      <c r="S90"/>
      <c r="T90" s="3"/>
    </row>
    <row r="91" spans="1:20" x14ac:dyDescent="0.35">
      <c r="H91"/>
      <c r="I91"/>
      <c r="J91"/>
      <c r="K91"/>
      <c r="L91" s="47" t="s">
        <v>209</v>
      </c>
      <c r="M91" s="37">
        <v>2024</v>
      </c>
      <c r="N91" s="37" t="s">
        <v>70</v>
      </c>
      <c r="O91" s="37" t="s">
        <v>71</v>
      </c>
      <c r="P91" s="37" t="s">
        <v>155</v>
      </c>
      <c r="S91"/>
      <c r="T91" s="3"/>
    </row>
    <row r="92" spans="1:20" x14ac:dyDescent="0.35">
      <c r="H92"/>
      <c r="I92"/>
      <c r="J92"/>
      <c r="K92"/>
      <c r="L92" s="39" t="s">
        <v>72</v>
      </c>
      <c r="M92" s="38">
        <v>3025</v>
      </c>
      <c r="N92" s="38">
        <f>D29+(E29)/M89</f>
        <v>3024.1428571428569</v>
      </c>
      <c r="O92" s="38">
        <f>N92</f>
        <v>3024.1428571428569</v>
      </c>
      <c r="P92" s="38">
        <f t="shared" ref="P92" si="2">O92</f>
        <v>3024.1428571428569</v>
      </c>
      <c r="S92"/>
      <c r="T92" s="3"/>
    </row>
    <row r="93" spans="1:20" ht="40" x14ac:dyDescent="0.35">
      <c r="H93"/>
      <c r="I93"/>
      <c r="J93"/>
      <c r="K93"/>
      <c r="L93" s="39" t="s">
        <v>73</v>
      </c>
      <c r="M93" s="38">
        <v>0</v>
      </c>
      <c r="N93" s="38">
        <f>(128+290+22)+(400+940+241)/M89</f>
        <v>891.71428571428578</v>
      </c>
      <c r="O93" s="38">
        <f>N93+(403+225+8)+(688+220+96+79)/M89</f>
        <v>1837.1428571428573</v>
      </c>
      <c r="P93" s="38">
        <f>O93</f>
        <v>1837.1428571428573</v>
      </c>
      <c r="S93"/>
      <c r="T93" s="3"/>
    </row>
    <row r="94" spans="1:20" ht="40" x14ac:dyDescent="0.35">
      <c r="H94"/>
      <c r="I94"/>
      <c r="J94"/>
      <c r="K94"/>
      <c r="L94" s="39" t="s">
        <v>74</v>
      </c>
      <c r="M94" s="38">
        <v>0</v>
      </c>
      <c r="N94" s="38">
        <v>0</v>
      </c>
      <c r="O94" s="38">
        <f>N94+8+(20+42)/M89</f>
        <v>25.714285714285715</v>
      </c>
      <c r="P94" s="38">
        <f>O94+(258+953+600+470)+(824+1900+920+500+79)/M89</f>
        <v>3513.2857142857147</v>
      </c>
      <c r="S94"/>
      <c r="T94" s="3"/>
    </row>
    <row r="95" spans="1:20" x14ac:dyDescent="0.35">
      <c r="H95"/>
      <c r="I95"/>
      <c r="J95"/>
      <c r="K95"/>
      <c r="L95" s="40" t="s">
        <v>75</v>
      </c>
      <c r="M95" s="41">
        <f>ROUND(SUM(M92:M94),)</f>
        <v>3025</v>
      </c>
      <c r="N95" s="41">
        <f t="shared" ref="N95" si="3">ROUND(SUM(N92:N94),)</f>
        <v>3916</v>
      </c>
      <c r="O95" s="41">
        <f>ROUND(SUM(O92:O94),)-1</f>
        <v>4886</v>
      </c>
      <c r="P95" s="41">
        <f>ROUND(SUM(P92:P94),)</f>
        <v>8375</v>
      </c>
      <c r="R95" s="68"/>
      <c r="S95"/>
      <c r="T95" s="3"/>
    </row>
    <row r="96" spans="1:20" x14ac:dyDescent="0.35">
      <c r="H96"/>
      <c r="I96"/>
      <c r="J96"/>
      <c r="K96"/>
      <c r="L96"/>
      <c r="M96"/>
      <c r="N96"/>
      <c r="O96"/>
      <c r="P96"/>
      <c r="Q96"/>
      <c r="S96"/>
      <c r="T96" s="3"/>
    </row>
    <row r="97" spans="2:20" x14ac:dyDescent="0.35">
      <c r="H97"/>
      <c r="I97"/>
      <c r="J97"/>
      <c r="K97"/>
      <c r="L97" s="174"/>
      <c r="M97" s="183"/>
      <c r="N97" s="183"/>
      <c r="O97" s="183"/>
      <c r="P97" s="183"/>
      <c r="Q97" s="183"/>
      <c r="S97"/>
      <c r="T97" s="3"/>
    </row>
    <row r="98" spans="2:20" x14ac:dyDescent="0.35">
      <c r="H98"/>
      <c r="I98"/>
      <c r="J98"/>
      <c r="K98"/>
      <c r="L98"/>
      <c r="M98"/>
      <c r="N98"/>
      <c r="O98"/>
      <c r="P98" s="77"/>
      <c r="Q98" s="77"/>
      <c r="S98"/>
      <c r="T98" s="3"/>
    </row>
    <row r="99" spans="2:20" x14ac:dyDescent="0.35">
      <c r="L99"/>
      <c r="M99"/>
      <c r="N99"/>
      <c r="O99"/>
      <c r="P99" s="77"/>
      <c r="Q99" s="77"/>
      <c r="S99"/>
      <c r="T99" s="3"/>
    </row>
    <row r="100" spans="2:20" x14ac:dyDescent="0.35">
      <c r="L100"/>
      <c r="M100"/>
      <c r="N100"/>
      <c r="O100" s="77"/>
      <c r="P100" s="77"/>
      <c r="Q100" s="77"/>
      <c r="S100"/>
      <c r="T100" s="3"/>
    </row>
    <row r="101" spans="2:20" ht="26.25" customHeight="1" x14ac:dyDescent="0.35">
      <c r="L101"/>
      <c r="M101"/>
      <c r="N101"/>
      <c r="O101"/>
      <c r="P101" s="77"/>
      <c r="Q101" s="77"/>
      <c r="R101"/>
    </row>
    <row r="102" spans="2:20" ht="27" customHeight="1" x14ac:dyDescent="0.35">
      <c r="B102" s="25" t="s">
        <v>76</v>
      </c>
      <c r="C102" s="13"/>
      <c r="D102" s="13"/>
      <c r="E102" s="13"/>
      <c r="F102" s="14"/>
      <c r="G102" s="14"/>
      <c r="H102" s="14"/>
      <c r="I102" s="14"/>
      <c r="J102" s="14"/>
      <c r="K102" s="14"/>
      <c r="L102" s="14"/>
      <c r="M102" s="14"/>
      <c r="N102" s="14"/>
      <c r="O102" s="14"/>
      <c r="P102" s="14"/>
      <c r="Q102" s="14"/>
      <c r="R102" s="14"/>
    </row>
    <row r="103" spans="2:20" x14ac:dyDescent="0.35">
      <c r="B103"/>
      <c r="C103"/>
      <c r="D103"/>
      <c r="E103"/>
      <c r="F103"/>
      <c r="G103"/>
      <c r="H103"/>
      <c r="N103"/>
      <c r="O103"/>
      <c r="P103"/>
      <c r="Q103"/>
      <c r="R103"/>
    </row>
    <row r="104" spans="2:20" ht="37.5" customHeight="1" x14ac:dyDescent="0.35">
      <c r="B104" s="310" t="s">
        <v>77</v>
      </c>
      <c r="C104" s="310"/>
      <c r="D104" s="310"/>
      <c r="E104" s="310"/>
      <c r="F104" s="310"/>
      <c r="G104" s="310"/>
      <c r="H104" s="310"/>
      <c r="I104" s="310"/>
      <c r="J104" s="310"/>
      <c r="K104" s="310"/>
      <c r="L104" s="310"/>
      <c r="M104" s="310"/>
      <c r="N104" s="310"/>
      <c r="O104"/>
      <c r="P104"/>
      <c r="Q104"/>
      <c r="R104"/>
    </row>
    <row r="105" spans="2:20" x14ac:dyDescent="0.35">
      <c r="N105"/>
      <c r="O105"/>
      <c r="P105"/>
      <c r="Q105"/>
      <c r="R105"/>
    </row>
    <row r="106" spans="2:20" x14ac:dyDescent="0.35">
      <c r="B106" s="3" t="s">
        <v>78</v>
      </c>
      <c r="N106"/>
      <c r="O106"/>
      <c r="P106"/>
      <c r="Q106"/>
      <c r="R106"/>
    </row>
    <row r="107" spans="2:20" x14ac:dyDescent="0.35">
      <c r="N107"/>
      <c r="O107"/>
      <c r="P107"/>
      <c r="Q107"/>
      <c r="R107"/>
    </row>
    <row r="108" spans="2:20" x14ac:dyDescent="0.45">
      <c r="B108" s="119" t="s">
        <v>79</v>
      </c>
      <c r="C108" s="46"/>
      <c r="D108" s="120" t="s">
        <v>80</v>
      </c>
      <c r="E108" s="120" t="s">
        <v>81</v>
      </c>
      <c r="N108"/>
      <c r="O108"/>
      <c r="P108"/>
      <c r="Q108"/>
      <c r="R108"/>
    </row>
    <row r="109" spans="2:20" x14ac:dyDescent="0.45">
      <c r="B109" s="46" t="s">
        <v>268</v>
      </c>
      <c r="C109" s="46"/>
      <c r="D109" s="121">
        <v>1.0817374932759547</v>
      </c>
      <c r="E109" s="121">
        <v>0.26896180742334591</v>
      </c>
      <c r="N109"/>
      <c r="O109"/>
      <c r="P109"/>
      <c r="Q109"/>
      <c r="R109"/>
    </row>
    <row r="110" spans="2:20" x14ac:dyDescent="0.45">
      <c r="B110" s="46" t="s">
        <v>265</v>
      </c>
      <c r="C110" s="46"/>
      <c r="D110" s="121">
        <v>1.0809834284161912</v>
      </c>
      <c r="E110" s="121">
        <v>0.27166530834012498</v>
      </c>
      <c r="N110"/>
      <c r="O110"/>
      <c r="P110"/>
      <c r="Q110"/>
      <c r="R110"/>
    </row>
    <row r="111" spans="2:20" x14ac:dyDescent="0.45">
      <c r="B111" s="46"/>
      <c r="C111" s="46"/>
      <c r="D111" s="46"/>
      <c r="E111" s="46"/>
      <c r="N111"/>
      <c r="O111"/>
      <c r="P111"/>
      <c r="Q111"/>
      <c r="R111"/>
    </row>
    <row r="112" spans="2:20" x14ac:dyDescent="0.45">
      <c r="B112" s="119" t="s">
        <v>82</v>
      </c>
      <c r="C112" s="46"/>
      <c r="D112" s="46"/>
      <c r="E112" s="46"/>
      <c r="N112"/>
      <c r="O112"/>
      <c r="P112"/>
      <c r="Q112"/>
      <c r="R112"/>
    </row>
    <row r="113" spans="2:18" x14ac:dyDescent="0.45">
      <c r="B113" s="122" t="s">
        <v>267</v>
      </c>
      <c r="C113" s="46"/>
      <c r="D113" s="121">
        <v>1.0518023299999999</v>
      </c>
      <c r="E113" s="121">
        <v>0.27683847</v>
      </c>
      <c r="N113"/>
      <c r="O113"/>
      <c r="P113"/>
      <c r="Q113"/>
      <c r="R113"/>
    </row>
    <row r="114" spans="2:18" x14ac:dyDescent="0.45">
      <c r="B114" s="122" t="s">
        <v>266</v>
      </c>
      <c r="C114" s="46"/>
      <c r="D114" s="121">
        <v>1.087660767</v>
      </c>
      <c r="E114" s="121">
        <v>0.27564595455292012</v>
      </c>
      <c r="N114"/>
      <c r="O114"/>
      <c r="P114"/>
      <c r="Q114"/>
      <c r="R114"/>
    </row>
    <row r="115" spans="2:18" x14ac:dyDescent="0.45">
      <c r="B115" s="46"/>
      <c r="C115" s="46"/>
      <c r="D115" s="46"/>
      <c r="E115" s="46"/>
      <c r="F115" s="46"/>
      <c r="N115"/>
      <c r="O115"/>
      <c r="P115"/>
      <c r="Q115"/>
      <c r="R115"/>
    </row>
    <row r="116" spans="2:18" x14ac:dyDescent="0.35">
      <c r="B116"/>
      <c r="C116"/>
      <c r="D116"/>
      <c r="E116"/>
      <c r="F116"/>
      <c r="G116"/>
      <c r="N116"/>
      <c r="O116"/>
      <c r="P116"/>
      <c r="Q116"/>
      <c r="R116"/>
    </row>
    <row r="117" spans="2:18" x14ac:dyDescent="0.35">
      <c r="B117"/>
      <c r="C117"/>
      <c r="D117"/>
      <c r="E117" s="82"/>
      <c r="F117"/>
      <c r="G117"/>
      <c r="N117"/>
      <c r="O117"/>
      <c r="P117"/>
      <c r="Q117"/>
      <c r="R117"/>
    </row>
    <row r="118" spans="2:18" x14ac:dyDescent="0.35">
      <c r="B118"/>
      <c r="C118"/>
      <c r="D118"/>
      <c r="E118" s="82"/>
      <c r="F118"/>
      <c r="G118"/>
      <c r="K118" s="81"/>
      <c r="N118"/>
      <c r="O118"/>
      <c r="P118"/>
      <c r="Q118"/>
      <c r="R118"/>
    </row>
    <row r="119" spans="2:18" x14ac:dyDescent="0.35">
      <c r="E119" s="82"/>
      <c r="N119"/>
      <c r="O119"/>
      <c r="P119"/>
      <c r="Q119"/>
      <c r="R119"/>
    </row>
    <row r="120" spans="2:18" x14ac:dyDescent="0.35">
      <c r="E120"/>
      <c r="N120"/>
      <c r="O120"/>
      <c r="P120"/>
      <c r="Q120"/>
      <c r="R120"/>
    </row>
    <row r="121" spans="2:18" x14ac:dyDescent="0.35">
      <c r="N121"/>
      <c r="O121"/>
      <c r="P121"/>
      <c r="Q121"/>
      <c r="R121"/>
    </row>
    <row r="122" spans="2:18" x14ac:dyDescent="0.35">
      <c r="D122" s="175"/>
      <c r="E122" s="175"/>
      <c r="N122"/>
      <c r="O122"/>
      <c r="P122"/>
      <c r="Q122"/>
      <c r="R122"/>
    </row>
    <row r="123" spans="2:18" x14ac:dyDescent="0.35">
      <c r="N123"/>
      <c r="O123"/>
      <c r="P123"/>
      <c r="Q123"/>
      <c r="R123"/>
    </row>
    <row r="124" spans="2:18" x14ac:dyDescent="0.35"/>
    <row r="125" spans="2:18" x14ac:dyDescent="0.35"/>
    <row r="126" spans="2:18" x14ac:dyDescent="0.35"/>
    <row r="127" spans="2:18" x14ac:dyDescent="0.35"/>
    <row r="128" spans="2:1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sheetData>
  <mergeCells count="79">
    <mergeCell ref="O39:O40"/>
    <mergeCell ref="N41:N42"/>
    <mergeCell ref="O41:O42"/>
    <mergeCell ref="Q54:Q55"/>
    <mergeCell ref="M52:M53"/>
    <mergeCell ref="N52:N53"/>
    <mergeCell ref="O52:O53"/>
    <mergeCell ref="P52:P53"/>
    <mergeCell ref="Q52:Q53"/>
    <mergeCell ref="Q36:Q37"/>
    <mergeCell ref="L36:L37"/>
    <mergeCell ref="M36:M37"/>
    <mergeCell ref="G36:H36"/>
    <mergeCell ref="J36:J37"/>
    <mergeCell ref="K36:K37"/>
    <mergeCell ref="N36:N37"/>
    <mergeCell ref="O36:O37"/>
    <mergeCell ref="P36:P37"/>
    <mergeCell ref="B104:N104"/>
    <mergeCell ref="B84:N84"/>
    <mergeCell ref="B73:O73"/>
    <mergeCell ref="B74:O74"/>
    <mergeCell ref="O59:O61"/>
    <mergeCell ref="I59:I61"/>
    <mergeCell ref="C59:E59"/>
    <mergeCell ref="C68:E68"/>
    <mergeCell ref="F59:F61"/>
    <mergeCell ref="G59:H59"/>
    <mergeCell ref="G60:G61"/>
    <mergeCell ref="H60:H61"/>
    <mergeCell ref="B72:P72"/>
    <mergeCell ref="B76:O76"/>
    <mergeCell ref="B6:B7"/>
    <mergeCell ref="L59:L61"/>
    <mergeCell ref="K59:K61"/>
    <mergeCell ref="J59:J61"/>
    <mergeCell ref="M59:M61"/>
    <mergeCell ref="B36:B37"/>
    <mergeCell ref="C36:C37"/>
    <mergeCell ref="C17:C18"/>
    <mergeCell ref="E17:E18"/>
    <mergeCell ref="D6:D7"/>
    <mergeCell ref="C6:C7"/>
    <mergeCell ref="L41:L42"/>
    <mergeCell ref="D36:D37"/>
    <mergeCell ref="L52:L53"/>
    <mergeCell ref="B52:B53"/>
    <mergeCell ref="C52:C53"/>
    <mergeCell ref="D17:D18"/>
    <mergeCell ref="B31:M31"/>
    <mergeCell ref="B32:M32"/>
    <mergeCell ref="E36:E37"/>
    <mergeCell ref="F36:F37"/>
    <mergeCell ref="E6:F6"/>
    <mergeCell ref="L39:L40"/>
    <mergeCell ref="E54:E55"/>
    <mergeCell ref="M54:M55"/>
    <mergeCell ref="N54:N55"/>
    <mergeCell ref="K54:K55"/>
    <mergeCell ref="F17:I17"/>
    <mergeCell ref="K39:K40"/>
    <mergeCell ref="M39:M40"/>
    <mergeCell ref="K41:K42"/>
    <mergeCell ref="M41:M42"/>
    <mergeCell ref="E39:E40"/>
    <mergeCell ref="G6:H6"/>
    <mergeCell ref="I6:J6"/>
    <mergeCell ref="N39:N40"/>
    <mergeCell ref="E52:E53"/>
    <mergeCell ref="E41:E42"/>
    <mergeCell ref="L54:L55"/>
    <mergeCell ref="O54:O55"/>
    <mergeCell ref="B75:O75"/>
    <mergeCell ref="N59:N61"/>
    <mergeCell ref="D52:D53"/>
    <mergeCell ref="F52:F53"/>
    <mergeCell ref="G52:H52"/>
    <mergeCell ref="J52:J53"/>
    <mergeCell ref="K52:K53"/>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68"/>
  <sheetViews>
    <sheetView showGridLines="0" zoomScale="50" zoomScaleNormal="50" workbookViewId="0"/>
  </sheetViews>
  <sheetFormatPr defaultColWidth="0" defaultRowHeight="14.5" zeroHeight="1" x14ac:dyDescent="0.35"/>
  <cols>
    <col min="1" max="1" width="4.453125" customWidth="1"/>
    <col min="2" max="2" width="39.54296875" bestFit="1" customWidth="1"/>
    <col min="3" max="3" width="23.54296875" style="31" customWidth="1"/>
    <col min="4" max="4" width="32.7265625" style="31" customWidth="1"/>
    <col min="5" max="12" width="23.54296875" style="31" customWidth="1"/>
    <col min="13" max="13" width="59.453125" style="31" customWidth="1"/>
    <col min="14" max="14" width="107.54296875" style="31" customWidth="1"/>
    <col min="15" max="15" width="8.7265625" customWidth="1"/>
    <col min="16" max="23" width="0" hidden="1" customWidth="1"/>
    <col min="24" max="16384" width="8.7265625" hidden="1"/>
  </cols>
  <sheetData>
    <row r="1" spans="2:23" x14ac:dyDescent="0.35">
      <c r="C1"/>
      <c r="D1"/>
      <c r="E1"/>
      <c r="F1"/>
      <c r="G1"/>
    </row>
    <row r="2" spans="2:23" ht="26" x14ac:dyDescent="0.8">
      <c r="M2" s="95"/>
      <c r="N2" s="94"/>
    </row>
    <row r="3" spans="2:23" s="3" customFormat="1" ht="27" customHeight="1" x14ac:dyDescent="0.35">
      <c r="B3" s="13" t="s">
        <v>83</v>
      </c>
      <c r="C3" s="26"/>
      <c r="D3" s="26"/>
      <c r="E3" s="26"/>
      <c r="F3" s="26"/>
      <c r="G3" s="26"/>
      <c r="H3" s="27"/>
      <c r="I3" s="27"/>
      <c r="J3" s="27"/>
      <c r="K3" s="27"/>
      <c r="L3" s="27"/>
      <c r="M3" s="27"/>
      <c r="N3" s="27"/>
      <c r="O3"/>
      <c r="P3"/>
      <c r="Q3"/>
      <c r="R3"/>
      <c r="S3"/>
      <c r="T3"/>
      <c r="U3"/>
      <c r="V3"/>
      <c r="W3"/>
    </row>
    <row r="4" spans="2:23" x14ac:dyDescent="0.35">
      <c r="F4" s="177"/>
      <c r="G4" s="177"/>
    </row>
    <row r="5" spans="2:23" x14ac:dyDescent="0.35"/>
    <row r="6" spans="2:23" ht="63.65" customHeight="1" x14ac:dyDescent="0.35">
      <c r="B6" s="36" t="s">
        <v>84</v>
      </c>
      <c r="C6" s="21" t="s">
        <v>19</v>
      </c>
      <c r="D6" s="21" t="s">
        <v>85</v>
      </c>
      <c r="E6" s="21" t="s">
        <v>40</v>
      </c>
      <c r="F6" s="21" t="s">
        <v>86</v>
      </c>
      <c r="G6" s="21" t="s">
        <v>87</v>
      </c>
      <c r="H6" s="21" t="s">
        <v>21</v>
      </c>
      <c r="I6" s="21" t="s">
        <v>88</v>
      </c>
      <c r="J6" s="21" t="s">
        <v>89</v>
      </c>
      <c r="K6" s="21" t="s">
        <v>90</v>
      </c>
      <c r="L6" s="4" t="s">
        <v>91</v>
      </c>
      <c r="M6" s="22" t="s">
        <v>92</v>
      </c>
      <c r="N6" s="22" t="s">
        <v>47</v>
      </c>
    </row>
    <row r="7" spans="2:23" ht="22" customHeight="1" x14ac:dyDescent="0.35">
      <c r="B7" s="332" t="s">
        <v>93</v>
      </c>
      <c r="C7" s="29" t="s">
        <v>22</v>
      </c>
      <c r="D7" s="29" t="s">
        <v>94</v>
      </c>
      <c r="E7" s="29" t="s">
        <v>22</v>
      </c>
      <c r="F7" s="29">
        <v>109</v>
      </c>
      <c r="G7" s="29" t="s">
        <v>8</v>
      </c>
      <c r="H7" s="60">
        <v>0.41</v>
      </c>
      <c r="I7" s="50" t="s">
        <v>95</v>
      </c>
      <c r="J7" s="29">
        <v>17</v>
      </c>
      <c r="K7" s="29" t="s">
        <v>96</v>
      </c>
      <c r="L7" s="117">
        <v>108.4826520064551</v>
      </c>
      <c r="M7" s="29" t="s">
        <v>97</v>
      </c>
      <c r="N7" s="63"/>
      <c r="P7" s="28"/>
      <c r="Q7" s="28"/>
      <c r="R7" s="28"/>
      <c r="S7" s="29"/>
      <c r="T7" s="28"/>
      <c r="U7" s="30"/>
    </row>
    <row r="8" spans="2:23" ht="22" customHeight="1" x14ac:dyDescent="0.35">
      <c r="B8" s="332"/>
      <c r="C8" s="29" t="s">
        <v>22</v>
      </c>
      <c r="D8" s="29" t="s">
        <v>23</v>
      </c>
      <c r="E8" s="29" t="s">
        <v>22</v>
      </c>
      <c r="F8" s="29">
        <v>55</v>
      </c>
      <c r="G8" s="29" t="s">
        <v>8</v>
      </c>
      <c r="H8" s="60">
        <v>0.9</v>
      </c>
      <c r="I8" s="50" t="s">
        <v>95</v>
      </c>
      <c r="J8" s="29">
        <v>11</v>
      </c>
      <c r="K8" s="29" t="s">
        <v>96</v>
      </c>
      <c r="L8" s="117">
        <v>191.40791561054331</v>
      </c>
      <c r="M8" s="29" t="s">
        <v>97</v>
      </c>
      <c r="N8" s="63"/>
    </row>
    <row r="9" spans="2:23" ht="22" customHeight="1" x14ac:dyDescent="0.35">
      <c r="B9" s="332"/>
      <c r="C9" s="29" t="s">
        <v>22</v>
      </c>
      <c r="D9" s="29" t="s">
        <v>98</v>
      </c>
      <c r="E9" s="29" t="s">
        <v>22</v>
      </c>
      <c r="F9" s="29">
        <v>33</v>
      </c>
      <c r="G9" s="29" t="s">
        <v>8</v>
      </c>
      <c r="H9" s="60">
        <v>0.98</v>
      </c>
      <c r="I9" s="50" t="s">
        <v>95</v>
      </c>
      <c r="J9" s="258" t="s">
        <v>245</v>
      </c>
      <c r="K9" s="29" t="s">
        <v>96</v>
      </c>
      <c r="L9" s="117">
        <v>345.1610948329058</v>
      </c>
      <c r="M9" s="29" t="s">
        <v>97</v>
      </c>
      <c r="N9" s="63"/>
    </row>
    <row r="10" spans="2:23" ht="22" customHeight="1" x14ac:dyDescent="0.35">
      <c r="B10" s="332"/>
      <c r="C10" s="29" t="s">
        <v>22</v>
      </c>
      <c r="D10" s="29" t="s">
        <v>99</v>
      </c>
      <c r="E10" s="29" t="s">
        <v>22</v>
      </c>
      <c r="F10" s="44">
        <v>248</v>
      </c>
      <c r="G10" s="44">
        <v>625</v>
      </c>
      <c r="H10" s="60">
        <v>0.66</v>
      </c>
      <c r="I10" s="50" t="s">
        <v>100</v>
      </c>
      <c r="J10" s="29" t="s">
        <v>8</v>
      </c>
      <c r="K10" s="29" t="s">
        <v>101</v>
      </c>
      <c r="L10" s="29" t="s">
        <v>102</v>
      </c>
      <c r="M10" s="29" t="s">
        <v>102</v>
      </c>
      <c r="N10" s="63"/>
    </row>
    <row r="11" spans="2:23" ht="22" customHeight="1" x14ac:dyDescent="0.35">
      <c r="B11" s="332"/>
      <c r="C11" s="29" t="s">
        <v>22</v>
      </c>
      <c r="D11" s="29" t="s">
        <v>103</v>
      </c>
      <c r="E11" s="29" t="s">
        <v>22</v>
      </c>
      <c r="F11" s="29">
        <v>207</v>
      </c>
      <c r="G11" s="29" t="s">
        <v>8</v>
      </c>
      <c r="H11" s="60">
        <v>0.54</v>
      </c>
      <c r="I11" s="50" t="s">
        <v>95</v>
      </c>
      <c r="J11" s="29">
        <v>19</v>
      </c>
      <c r="K11" s="29" t="s">
        <v>96</v>
      </c>
      <c r="L11" s="117">
        <v>98.996873841850459</v>
      </c>
      <c r="M11" s="48" t="s">
        <v>97</v>
      </c>
      <c r="N11" s="63"/>
    </row>
    <row r="12" spans="2:23" ht="20" x14ac:dyDescent="0.35">
      <c r="B12" s="332"/>
      <c r="C12" s="29" t="s">
        <v>13</v>
      </c>
      <c r="D12" s="29" t="s">
        <v>24</v>
      </c>
      <c r="E12" s="29" t="s">
        <v>61</v>
      </c>
      <c r="F12" s="29">
        <v>329</v>
      </c>
      <c r="G12" s="29" t="s">
        <v>8</v>
      </c>
      <c r="H12" s="60">
        <v>0.72</v>
      </c>
      <c r="I12" s="29" t="s">
        <v>104</v>
      </c>
      <c r="J12" s="29" t="s">
        <v>8</v>
      </c>
      <c r="K12" s="29" t="s">
        <v>8</v>
      </c>
      <c r="L12" s="29" t="s">
        <v>8</v>
      </c>
      <c r="M12" s="29" t="s">
        <v>8</v>
      </c>
      <c r="N12" s="63"/>
    </row>
    <row r="13" spans="2:23" ht="22" customHeight="1" x14ac:dyDescent="0.35">
      <c r="B13" s="332"/>
      <c r="C13" s="29" t="s">
        <v>13</v>
      </c>
      <c r="D13" s="29" t="s">
        <v>25</v>
      </c>
      <c r="E13" s="29" t="s">
        <v>105</v>
      </c>
      <c r="F13" s="29">
        <v>372</v>
      </c>
      <c r="G13" s="29" t="s">
        <v>8</v>
      </c>
      <c r="H13" s="60">
        <v>0.55000000000000004</v>
      </c>
      <c r="I13" s="50" t="s">
        <v>100</v>
      </c>
      <c r="J13" s="29">
        <v>8</v>
      </c>
      <c r="K13" s="29" t="s">
        <v>101</v>
      </c>
      <c r="L13" s="29" t="s">
        <v>102</v>
      </c>
      <c r="M13" s="29" t="s">
        <v>102</v>
      </c>
      <c r="N13" s="63" t="s">
        <v>106</v>
      </c>
    </row>
    <row r="14" spans="2:23" ht="41.15" customHeight="1" x14ac:dyDescent="0.35">
      <c r="B14" s="332"/>
      <c r="C14" s="29" t="s">
        <v>13</v>
      </c>
      <c r="D14" s="29" t="s">
        <v>26</v>
      </c>
      <c r="E14" s="29" t="s">
        <v>105</v>
      </c>
      <c r="F14" s="29">
        <v>116</v>
      </c>
      <c r="G14" s="29" t="s">
        <v>8</v>
      </c>
      <c r="H14" s="60">
        <v>0.69</v>
      </c>
      <c r="I14" s="50" t="s">
        <v>100</v>
      </c>
      <c r="J14" s="29">
        <v>8</v>
      </c>
      <c r="K14" s="29" t="s">
        <v>101</v>
      </c>
      <c r="L14" s="29" t="s">
        <v>102</v>
      </c>
      <c r="M14" s="29" t="s">
        <v>102</v>
      </c>
      <c r="N14" s="63" t="s">
        <v>107</v>
      </c>
    </row>
    <row r="15" spans="2:23" ht="22" customHeight="1" x14ac:dyDescent="0.35">
      <c r="B15" s="332"/>
      <c r="C15" s="29" t="s">
        <v>13</v>
      </c>
      <c r="D15" s="29" t="s">
        <v>27</v>
      </c>
      <c r="E15" s="29" t="s">
        <v>108</v>
      </c>
      <c r="F15" s="29">
        <v>14</v>
      </c>
      <c r="G15" s="29" t="s">
        <v>8</v>
      </c>
      <c r="H15" s="60">
        <v>0.501</v>
      </c>
      <c r="I15" s="50" t="s">
        <v>95</v>
      </c>
      <c r="J15" s="29">
        <v>8</v>
      </c>
      <c r="K15" s="29" t="s">
        <v>96</v>
      </c>
      <c r="L15" s="117">
        <v>99.271763704679927</v>
      </c>
      <c r="M15" s="29" t="s">
        <v>109</v>
      </c>
      <c r="N15" s="63"/>
    </row>
    <row r="16" spans="2:23" ht="22" customHeight="1" x14ac:dyDescent="0.35">
      <c r="B16" s="332"/>
      <c r="C16" s="29" t="s">
        <v>29</v>
      </c>
      <c r="D16" s="29" t="s">
        <v>28</v>
      </c>
      <c r="E16" s="29" t="s">
        <v>110</v>
      </c>
      <c r="F16" s="29">
        <v>105</v>
      </c>
      <c r="G16" s="29" t="s">
        <v>8</v>
      </c>
      <c r="H16" s="60">
        <v>0.6</v>
      </c>
      <c r="I16" s="50" t="s">
        <v>95</v>
      </c>
      <c r="J16" s="29">
        <v>9</v>
      </c>
      <c r="K16" s="29" t="s">
        <v>96</v>
      </c>
      <c r="L16" s="117">
        <v>103.66290398063474</v>
      </c>
      <c r="M16" s="29" t="s">
        <v>111</v>
      </c>
      <c r="N16" s="63"/>
    </row>
    <row r="17" spans="2:14" ht="22" customHeight="1" x14ac:dyDescent="0.35">
      <c r="B17" s="332"/>
      <c r="C17" s="29" t="s">
        <v>29</v>
      </c>
      <c r="D17" s="29" t="s">
        <v>30</v>
      </c>
      <c r="E17" s="29" t="s">
        <v>52</v>
      </c>
      <c r="F17" s="29">
        <v>105</v>
      </c>
      <c r="G17" s="29" t="s">
        <v>8</v>
      </c>
      <c r="H17" s="60">
        <v>0.501</v>
      </c>
      <c r="I17" s="50" t="s">
        <v>95</v>
      </c>
      <c r="J17" s="29">
        <v>7</v>
      </c>
      <c r="K17" s="29" t="s">
        <v>96</v>
      </c>
      <c r="L17" s="117">
        <v>126.4010260892953</v>
      </c>
      <c r="M17" s="29" t="s">
        <v>112</v>
      </c>
      <c r="N17" s="63"/>
    </row>
    <row r="18" spans="2:14" ht="22" customHeight="1" x14ac:dyDescent="0.35">
      <c r="B18" s="332"/>
      <c r="C18" s="29" t="s">
        <v>29</v>
      </c>
      <c r="D18" s="29" t="s">
        <v>51</v>
      </c>
      <c r="E18" s="29" t="s">
        <v>52</v>
      </c>
      <c r="F18" s="29">
        <v>94</v>
      </c>
      <c r="G18" s="29" t="s">
        <v>8</v>
      </c>
      <c r="H18" s="60">
        <v>1</v>
      </c>
      <c r="I18" s="50" t="s">
        <v>95</v>
      </c>
      <c r="J18" s="29">
        <v>15</v>
      </c>
      <c r="K18" s="29" t="s">
        <v>96</v>
      </c>
      <c r="L18" s="44">
        <v>76.673553523399661</v>
      </c>
      <c r="M18" s="29" t="s">
        <v>112</v>
      </c>
      <c r="N18" s="63"/>
    </row>
    <row r="19" spans="2:14" ht="42" customHeight="1" x14ac:dyDescent="0.35">
      <c r="B19" s="332"/>
      <c r="C19" s="29" t="s">
        <v>29</v>
      </c>
      <c r="D19" s="29" t="s">
        <v>31</v>
      </c>
      <c r="E19" s="29" t="s">
        <v>113</v>
      </c>
      <c r="F19" s="29">
        <v>49</v>
      </c>
      <c r="G19" s="29" t="s">
        <v>8</v>
      </c>
      <c r="H19" s="60">
        <v>0.501</v>
      </c>
      <c r="I19" s="50" t="s">
        <v>95</v>
      </c>
      <c r="J19" s="29">
        <v>8</v>
      </c>
      <c r="K19" s="29" t="s">
        <v>96</v>
      </c>
      <c r="L19" s="117">
        <v>141.57116125174824</v>
      </c>
      <c r="M19" s="29" t="s">
        <v>114</v>
      </c>
      <c r="N19" s="45"/>
    </row>
    <row r="20" spans="2:14" ht="22" customHeight="1" x14ac:dyDescent="0.35">
      <c r="B20" s="332"/>
      <c r="C20" s="29" t="s">
        <v>29</v>
      </c>
      <c r="D20" s="29" t="s">
        <v>32</v>
      </c>
      <c r="E20" s="29" t="s">
        <v>50</v>
      </c>
      <c r="F20" s="29">
        <v>57</v>
      </c>
      <c r="G20" s="29" t="s">
        <v>8</v>
      </c>
      <c r="H20" s="60">
        <v>0.501</v>
      </c>
      <c r="I20" s="50" t="s">
        <v>100</v>
      </c>
      <c r="J20" s="29">
        <v>14</v>
      </c>
      <c r="K20" s="29" t="s">
        <v>96</v>
      </c>
      <c r="L20" s="117">
        <v>127.64502420656265</v>
      </c>
      <c r="M20" s="29" t="s">
        <v>115</v>
      </c>
      <c r="N20" s="45"/>
    </row>
    <row r="21" spans="2:14" ht="39.65" customHeight="1" x14ac:dyDescent="0.35">
      <c r="B21" s="332"/>
      <c r="C21" s="29" t="s">
        <v>29</v>
      </c>
      <c r="D21" s="29" t="s">
        <v>33</v>
      </c>
      <c r="E21" s="29" t="s">
        <v>50</v>
      </c>
      <c r="F21" s="44">
        <v>26</v>
      </c>
      <c r="G21" s="29" t="s">
        <v>8</v>
      </c>
      <c r="H21" s="60">
        <v>1</v>
      </c>
      <c r="I21" s="50" t="s">
        <v>95</v>
      </c>
      <c r="J21" s="29">
        <v>13</v>
      </c>
      <c r="K21" s="29" t="s">
        <v>96</v>
      </c>
      <c r="L21" s="117">
        <v>86.591813657261824</v>
      </c>
      <c r="M21" s="29" t="s">
        <v>115</v>
      </c>
      <c r="N21" s="45" t="s">
        <v>116</v>
      </c>
    </row>
    <row r="22" spans="2:14" ht="22" customHeight="1" x14ac:dyDescent="0.35">
      <c r="B22" s="332"/>
      <c r="C22" s="29" t="s">
        <v>29</v>
      </c>
      <c r="D22" s="29" t="s">
        <v>49</v>
      </c>
      <c r="E22" s="29" t="s">
        <v>50</v>
      </c>
      <c r="F22" s="44">
        <v>60</v>
      </c>
      <c r="G22" s="29" t="s">
        <v>8</v>
      </c>
      <c r="H22" s="60">
        <v>1</v>
      </c>
      <c r="I22" s="29" t="s">
        <v>104</v>
      </c>
      <c r="J22" s="29" t="s">
        <v>8</v>
      </c>
      <c r="K22" s="29" t="s">
        <v>8</v>
      </c>
      <c r="L22" s="29" t="s">
        <v>8</v>
      </c>
      <c r="M22" s="48" t="s">
        <v>8</v>
      </c>
      <c r="N22" s="32"/>
    </row>
    <row r="23" spans="2:14" ht="39.65" customHeight="1" x14ac:dyDescent="0.35">
      <c r="B23" s="332"/>
      <c r="C23" s="29" t="s">
        <v>117</v>
      </c>
      <c r="D23" s="29" t="s">
        <v>34</v>
      </c>
      <c r="E23" s="29" t="s">
        <v>118</v>
      </c>
      <c r="F23" s="29">
        <v>106</v>
      </c>
      <c r="G23" s="29" t="s">
        <v>8</v>
      </c>
      <c r="H23" s="60">
        <v>1</v>
      </c>
      <c r="I23" s="50" t="s">
        <v>100</v>
      </c>
      <c r="J23" s="29">
        <v>18</v>
      </c>
      <c r="K23" s="29" t="s">
        <v>101</v>
      </c>
      <c r="L23" s="29" t="s">
        <v>102</v>
      </c>
      <c r="M23" s="29" t="s">
        <v>119</v>
      </c>
      <c r="N23" s="45"/>
    </row>
    <row r="24" spans="2:14" ht="39.65" customHeight="1" x14ac:dyDescent="0.35">
      <c r="B24" s="332"/>
      <c r="C24" s="29" t="s">
        <v>117</v>
      </c>
      <c r="D24" s="29" t="s">
        <v>172</v>
      </c>
      <c r="E24" s="29" t="s">
        <v>120</v>
      </c>
      <c r="F24" s="29">
        <v>364</v>
      </c>
      <c r="G24" s="29" t="s">
        <v>8</v>
      </c>
      <c r="H24" s="60">
        <v>1</v>
      </c>
      <c r="I24" s="50" t="s">
        <v>100</v>
      </c>
      <c r="J24" s="29">
        <v>20</v>
      </c>
      <c r="K24" s="29" t="s">
        <v>101</v>
      </c>
      <c r="L24" s="29" t="s">
        <v>102</v>
      </c>
      <c r="M24" s="29" t="s">
        <v>121</v>
      </c>
      <c r="N24" s="45"/>
    </row>
    <row r="25" spans="2:14" ht="39.65" customHeight="1" x14ac:dyDescent="0.35">
      <c r="B25" s="332"/>
      <c r="C25" s="29" t="s">
        <v>117</v>
      </c>
      <c r="D25" s="29" t="s">
        <v>152</v>
      </c>
      <c r="E25" s="29" t="s">
        <v>120</v>
      </c>
      <c r="F25" s="29" t="s">
        <v>8</v>
      </c>
      <c r="G25" s="44">
        <v>1200</v>
      </c>
      <c r="H25" s="75">
        <v>1</v>
      </c>
      <c r="I25" s="50" t="s">
        <v>100</v>
      </c>
      <c r="J25" s="29">
        <v>20</v>
      </c>
      <c r="K25" s="29" t="s">
        <v>101</v>
      </c>
      <c r="L25" s="29" t="s">
        <v>102</v>
      </c>
      <c r="M25" s="48" t="s">
        <v>121</v>
      </c>
      <c r="N25" s="45"/>
    </row>
    <row r="26" spans="2:14" ht="39.65" customHeight="1" x14ac:dyDescent="0.35">
      <c r="B26" s="333"/>
      <c r="C26" s="33" t="s">
        <v>22</v>
      </c>
      <c r="D26" s="33" t="s">
        <v>16</v>
      </c>
      <c r="E26" s="33" t="s">
        <v>22</v>
      </c>
      <c r="F26" s="33">
        <v>42</v>
      </c>
      <c r="G26" s="33">
        <v>41</v>
      </c>
      <c r="H26" s="61">
        <v>0.5</v>
      </c>
      <c r="I26" s="97" t="s">
        <v>95</v>
      </c>
      <c r="J26" s="33" t="s">
        <v>246</v>
      </c>
      <c r="K26" s="33" t="s">
        <v>96</v>
      </c>
      <c r="L26" s="257">
        <v>63.695278030917237</v>
      </c>
      <c r="M26" s="33" t="s">
        <v>97</v>
      </c>
      <c r="N26" s="45"/>
    </row>
    <row r="27" spans="2:14" ht="22" customHeight="1" x14ac:dyDescent="0.35">
      <c r="B27" s="334" t="s">
        <v>197</v>
      </c>
      <c r="C27" s="29" t="s">
        <v>117</v>
      </c>
      <c r="D27" s="29" t="s">
        <v>58</v>
      </c>
      <c r="E27" s="29" t="s">
        <v>138</v>
      </c>
      <c r="F27" s="29">
        <v>403</v>
      </c>
      <c r="G27" s="44">
        <v>688</v>
      </c>
      <c r="H27" s="75">
        <v>1</v>
      </c>
      <c r="I27" s="50" t="s">
        <v>100</v>
      </c>
      <c r="J27" s="29" t="s">
        <v>139</v>
      </c>
      <c r="K27" s="29" t="s">
        <v>101</v>
      </c>
      <c r="L27" s="29" t="s">
        <v>102</v>
      </c>
      <c r="M27" s="48" t="s">
        <v>140</v>
      </c>
      <c r="N27" s="45"/>
    </row>
    <row r="28" spans="2:14" ht="22" customHeight="1" x14ac:dyDescent="0.35">
      <c r="B28" s="335"/>
      <c r="C28" s="29" t="s">
        <v>117</v>
      </c>
      <c r="D28" s="29" t="s">
        <v>198</v>
      </c>
      <c r="E28" s="29" t="s">
        <v>120</v>
      </c>
      <c r="F28" s="29">
        <v>128</v>
      </c>
      <c r="G28" s="44">
        <v>400</v>
      </c>
      <c r="H28" s="75">
        <v>1</v>
      </c>
      <c r="I28" s="50" t="s">
        <v>100</v>
      </c>
      <c r="J28" s="29">
        <v>20</v>
      </c>
      <c r="K28" s="29" t="s">
        <v>101</v>
      </c>
      <c r="L28" s="29" t="s">
        <v>102</v>
      </c>
      <c r="M28" s="48" t="s">
        <v>141</v>
      </c>
      <c r="N28" s="45"/>
    </row>
    <row r="29" spans="2:14" ht="22" customHeight="1" x14ac:dyDescent="0.35">
      <c r="B29" s="335"/>
      <c r="C29" s="29" t="s">
        <v>117</v>
      </c>
      <c r="D29" s="29" t="s">
        <v>199</v>
      </c>
      <c r="E29" s="29" t="s">
        <v>125</v>
      </c>
      <c r="F29" s="29">
        <v>290</v>
      </c>
      <c r="G29" s="44">
        <v>940</v>
      </c>
      <c r="H29" s="75">
        <v>1</v>
      </c>
      <c r="I29" s="50" t="s">
        <v>100</v>
      </c>
      <c r="J29" s="29">
        <v>20</v>
      </c>
      <c r="K29" s="29" t="s">
        <v>101</v>
      </c>
      <c r="L29" s="29" t="s">
        <v>102</v>
      </c>
      <c r="M29" s="48" t="s">
        <v>128</v>
      </c>
      <c r="N29" s="45"/>
    </row>
    <row r="30" spans="2:14" ht="22" customHeight="1" x14ac:dyDescent="0.35">
      <c r="B30" s="335"/>
      <c r="C30" s="29" t="s">
        <v>13</v>
      </c>
      <c r="D30" s="29" t="s">
        <v>60</v>
      </c>
      <c r="E30" s="29" t="s">
        <v>61</v>
      </c>
      <c r="F30" s="29">
        <v>225</v>
      </c>
      <c r="G30" s="29">
        <v>220</v>
      </c>
      <c r="H30" s="75">
        <v>0.72</v>
      </c>
      <c r="I30" s="29" t="s">
        <v>104</v>
      </c>
      <c r="J30" s="29" t="s">
        <v>8</v>
      </c>
      <c r="K30" s="29" t="s">
        <v>8</v>
      </c>
      <c r="L30" s="29" t="s">
        <v>8</v>
      </c>
      <c r="M30" s="48" t="s">
        <v>8</v>
      </c>
      <c r="N30" s="30" t="s">
        <v>142</v>
      </c>
    </row>
    <row r="31" spans="2:14" ht="22" customHeight="1" x14ac:dyDescent="0.35">
      <c r="B31" s="335"/>
      <c r="C31" s="29" t="s">
        <v>13</v>
      </c>
      <c r="D31" s="29" t="s">
        <v>232</v>
      </c>
      <c r="E31" s="29" t="s">
        <v>105</v>
      </c>
      <c r="F31" s="29" t="s">
        <v>8</v>
      </c>
      <c r="G31" s="29">
        <v>96</v>
      </c>
      <c r="H31" s="75">
        <v>0.55000000000000004</v>
      </c>
      <c r="I31" s="29" t="s">
        <v>8</v>
      </c>
      <c r="J31" s="29" t="s">
        <v>8</v>
      </c>
      <c r="K31" s="29" t="s">
        <v>8</v>
      </c>
      <c r="L31" s="29" t="s">
        <v>8</v>
      </c>
      <c r="M31" s="48" t="s">
        <v>8</v>
      </c>
      <c r="N31" s="30"/>
    </row>
    <row r="32" spans="2:14" ht="22" customHeight="1" x14ac:dyDescent="0.35">
      <c r="B32" s="335"/>
      <c r="C32" s="29" t="s">
        <v>22</v>
      </c>
      <c r="D32" s="29" t="s">
        <v>233</v>
      </c>
      <c r="E32" s="29" t="s">
        <v>22</v>
      </c>
      <c r="F32" s="29">
        <v>26</v>
      </c>
      <c r="G32" s="44">
        <v>241</v>
      </c>
      <c r="H32" s="75">
        <v>0.95</v>
      </c>
      <c r="I32" s="29" t="s">
        <v>122</v>
      </c>
      <c r="J32" s="29" t="s">
        <v>8</v>
      </c>
      <c r="K32" s="29" t="s">
        <v>101</v>
      </c>
      <c r="L32" s="29" t="s">
        <v>8</v>
      </c>
      <c r="M32" s="48" t="s">
        <v>8</v>
      </c>
      <c r="N32" s="45" t="s">
        <v>123</v>
      </c>
    </row>
    <row r="33" spans="2:18" ht="37" customHeight="1" x14ac:dyDescent="0.35">
      <c r="B33" s="336"/>
      <c r="C33" s="29" t="s">
        <v>22</v>
      </c>
      <c r="D33" s="29" t="s">
        <v>16</v>
      </c>
      <c r="E33" s="29" t="s">
        <v>22</v>
      </c>
      <c r="F33" s="44">
        <v>4</v>
      </c>
      <c r="G33" s="29">
        <v>79</v>
      </c>
      <c r="H33" s="60">
        <v>0.65</v>
      </c>
      <c r="I33" s="50" t="s">
        <v>122</v>
      </c>
      <c r="J33" s="29" t="s">
        <v>8</v>
      </c>
      <c r="K33" s="29" t="s">
        <v>8</v>
      </c>
      <c r="L33" s="29" t="s">
        <v>8</v>
      </c>
      <c r="M33" s="48" t="s">
        <v>8</v>
      </c>
      <c r="N33" s="45" t="s">
        <v>123</v>
      </c>
    </row>
    <row r="34" spans="2:18" ht="20" x14ac:dyDescent="0.35">
      <c r="B34" s="329" t="s">
        <v>124</v>
      </c>
      <c r="C34" s="85" t="s">
        <v>117</v>
      </c>
      <c r="D34" s="85" t="s">
        <v>56</v>
      </c>
      <c r="E34" s="85" t="s">
        <v>125</v>
      </c>
      <c r="F34" s="87">
        <v>1211</v>
      </c>
      <c r="G34" s="85">
        <v>824</v>
      </c>
      <c r="H34" s="86">
        <v>1</v>
      </c>
      <c r="I34" s="85" t="s">
        <v>100</v>
      </c>
      <c r="J34" s="85">
        <v>20</v>
      </c>
      <c r="K34" s="85" t="s">
        <v>101</v>
      </c>
      <c r="L34" s="85" t="s">
        <v>102</v>
      </c>
      <c r="M34" s="118" t="s">
        <v>126</v>
      </c>
      <c r="N34" s="166" t="s">
        <v>127</v>
      </c>
      <c r="P34" s="30"/>
      <c r="Q34" s="30"/>
      <c r="R34" s="30"/>
    </row>
    <row r="35" spans="2:18" ht="22" customHeight="1" x14ac:dyDescent="0.35">
      <c r="B35" s="330"/>
      <c r="C35" s="29" t="s">
        <v>117</v>
      </c>
      <c r="D35" s="29" t="s">
        <v>129</v>
      </c>
      <c r="E35" s="29" t="s">
        <v>130</v>
      </c>
      <c r="F35" s="117">
        <v>128</v>
      </c>
      <c r="G35" s="29" t="s">
        <v>8</v>
      </c>
      <c r="H35" s="75">
        <v>1</v>
      </c>
      <c r="I35" s="160" t="s">
        <v>100</v>
      </c>
      <c r="J35" s="29">
        <v>20</v>
      </c>
      <c r="K35" s="29" t="s">
        <v>101</v>
      </c>
      <c r="L35" s="29" t="s">
        <v>102</v>
      </c>
      <c r="M35" s="48" t="s">
        <v>131</v>
      </c>
      <c r="N35" s="30"/>
    </row>
    <row r="36" spans="2:18" ht="22" customHeight="1" x14ac:dyDescent="0.35">
      <c r="B36" s="330"/>
      <c r="C36" s="29" t="s">
        <v>117</v>
      </c>
      <c r="D36" s="29" t="s">
        <v>132</v>
      </c>
      <c r="E36" s="29" t="s">
        <v>133</v>
      </c>
      <c r="F36" s="117">
        <v>184</v>
      </c>
      <c r="G36" s="29" t="s">
        <v>8</v>
      </c>
      <c r="H36" s="75">
        <v>1</v>
      </c>
      <c r="I36" s="160" t="s">
        <v>100</v>
      </c>
      <c r="J36" s="29">
        <v>20</v>
      </c>
      <c r="K36" s="29" t="s">
        <v>101</v>
      </c>
      <c r="L36" s="29" t="s">
        <v>102</v>
      </c>
      <c r="M36" s="48" t="s">
        <v>134</v>
      </c>
      <c r="N36" s="30"/>
    </row>
    <row r="37" spans="2:18" ht="20" x14ac:dyDescent="0.35">
      <c r="B37" s="330"/>
      <c r="C37" s="29" t="s">
        <v>117</v>
      </c>
      <c r="D37" s="29" t="s">
        <v>57</v>
      </c>
      <c r="E37" s="29" t="s">
        <v>135</v>
      </c>
      <c r="F37" s="29">
        <v>256</v>
      </c>
      <c r="G37" s="29" t="s">
        <v>8</v>
      </c>
      <c r="H37" s="75">
        <v>1</v>
      </c>
      <c r="I37" s="160" t="s">
        <v>100</v>
      </c>
      <c r="J37" s="29" t="s">
        <v>136</v>
      </c>
      <c r="K37" s="29" t="s">
        <v>101</v>
      </c>
      <c r="L37" s="29" t="s">
        <v>102</v>
      </c>
      <c r="M37" s="48" t="s">
        <v>137</v>
      </c>
      <c r="N37" s="30"/>
    </row>
    <row r="38" spans="2:18" ht="20" x14ac:dyDescent="0.35">
      <c r="B38" s="330"/>
      <c r="C38" s="29" t="s">
        <v>117</v>
      </c>
      <c r="D38" s="29" t="s">
        <v>191</v>
      </c>
      <c r="E38" s="29" t="s">
        <v>125</v>
      </c>
      <c r="F38" s="29">
        <v>600</v>
      </c>
      <c r="G38" s="44">
        <v>1900</v>
      </c>
      <c r="H38" s="75">
        <v>1</v>
      </c>
      <c r="I38" s="160" t="s">
        <v>100</v>
      </c>
      <c r="J38" s="29">
        <v>20</v>
      </c>
      <c r="K38" s="29" t="s">
        <v>101</v>
      </c>
      <c r="L38" s="29" t="s">
        <v>102</v>
      </c>
      <c r="M38" s="48" t="s">
        <v>200</v>
      </c>
      <c r="N38" s="30"/>
    </row>
    <row r="39" spans="2:18" ht="20" x14ac:dyDescent="0.35">
      <c r="B39" s="330"/>
      <c r="C39" s="29" t="s">
        <v>117</v>
      </c>
      <c r="D39" s="29" t="s">
        <v>231</v>
      </c>
      <c r="E39" s="29" t="s">
        <v>234</v>
      </c>
      <c r="F39" s="29">
        <v>120</v>
      </c>
      <c r="G39" s="29">
        <v>400</v>
      </c>
      <c r="H39" s="75">
        <v>1</v>
      </c>
      <c r="I39" s="160" t="s">
        <v>100</v>
      </c>
      <c r="J39" s="29">
        <v>20</v>
      </c>
      <c r="K39" s="29" t="s">
        <v>101</v>
      </c>
      <c r="L39" s="29" t="s">
        <v>102</v>
      </c>
      <c r="M39" s="48" t="s">
        <v>235</v>
      </c>
      <c r="N39" s="30"/>
    </row>
    <row r="40" spans="2:18" ht="20" x14ac:dyDescent="0.35">
      <c r="B40" s="330"/>
      <c r="C40" s="29" t="s">
        <v>13</v>
      </c>
      <c r="D40" s="29" t="s">
        <v>230</v>
      </c>
      <c r="E40" s="29" t="s">
        <v>143</v>
      </c>
      <c r="F40" s="29" t="s">
        <v>8</v>
      </c>
      <c r="G40" s="29">
        <v>920</v>
      </c>
      <c r="H40" s="75">
        <v>1</v>
      </c>
      <c r="I40" s="29" t="s">
        <v>122</v>
      </c>
      <c r="J40" s="29" t="s">
        <v>8</v>
      </c>
      <c r="K40" s="29" t="s">
        <v>8</v>
      </c>
      <c r="L40" s="29" t="s">
        <v>8</v>
      </c>
      <c r="M40" s="48" t="s">
        <v>8</v>
      </c>
      <c r="N40" s="30"/>
    </row>
    <row r="41" spans="2:18" ht="20" x14ac:dyDescent="0.35">
      <c r="B41" s="330"/>
      <c r="C41" s="29" t="s">
        <v>29</v>
      </c>
      <c r="D41" s="29" t="s">
        <v>262</v>
      </c>
      <c r="E41" s="29" t="s">
        <v>50</v>
      </c>
      <c r="F41" s="29" t="s">
        <v>8</v>
      </c>
      <c r="G41" s="29">
        <v>100</v>
      </c>
      <c r="H41" s="75">
        <v>1</v>
      </c>
      <c r="I41" s="29" t="s">
        <v>104</v>
      </c>
      <c r="J41" s="29" t="s">
        <v>8</v>
      </c>
      <c r="K41" s="29" t="s">
        <v>8</v>
      </c>
      <c r="L41" s="29" t="s">
        <v>8</v>
      </c>
      <c r="M41" s="48" t="s">
        <v>8</v>
      </c>
      <c r="N41" s="30"/>
    </row>
    <row r="42" spans="2:18" ht="20" x14ac:dyDescent="0.35">
      <c r="B42" s="330"/>
      <c r="C42" s="29" t="s">
        <v>22</v>
      </c>
      <c r="D42" s="29" t="s">
        <v>144</v>
      </c>
      <c r="E42" s="29" t="s">
        <v>22</v>
      </c>
      <c r="F42" s="29" t="s">
        <v>8</v>
      </c>
      <c r="G42" s="29">
        <v>20</v>
      </c>
      <c r="H42" s="75">
        <v>0.7</v>
      </c>
      <c r="I42" s="160" t="s">
        <v>122</v>
      </c>
      <c r="J42" s="29" t="s">
        <v>8</v>
      </c>
      <c r="K42" s="29" t="s">
        <v>8</v>
      </c>
      <c r="L42" s="29" t="s">
        <v>8</v>
      </c>
      <c r="M42" s="48" t="s">
        <v>8</v>
      </c>
      <c r="N42" s="45" t="s">
        <v>123</v>
      </c>
    </row>
    <row r="43" spans="2:18" ht="20" x14ac:dyDescent="0.35">
      <c r="B43" s="330"/>
      <c r="C43" s="29" t="s">
        <v>22</v>
      </c>
      <c r="D43" s="29" t="s">
        <v>145</v>
      </c>
      <c r="E43" s="29" t="s">
        <v>22</v>
      </c>
      <c r="F43" s="29">
        <v>38</v>
      </c>
      <c r="G43" s="29" t="s">
        <v>8</v>
      </c>
      <c r="H43" s="75">
        <v>0.83</v>
      </c>
      <c r="I43" s="160" t="s">
        <v>122</v>
      </c>
      <c r="J43" s="29" t="s">
        <v>8</v>
      </c>
      <c r="K43" s="29" t="s">
        <v>8</v>
      </c>
      <c r="L43" s="29" t="s">
        <v>8</v>
      </c>
      <c r="M43" s="29" t="s">
        <v>8</v>
      </c>
      <c r="N43" s="7"/>
      <c r="O43" s="190"/>
    </row>
    <row r="44" spans="2:18" ht="20" x14ac:dyDescent="0.35">
      <c r="B44" s="330"/>
      <c r="C44" s="29" t="s">
        <v>22</v>
      </c>
      <c r="D44" s="29" t="s">
        <v>342</v>
      </c>
      <c r="E44" s="29" t="s">
        <v>22</v>
      </c>
      <c r="F44" s="29" t="s">
        <v>8</v>
      </c>
      <c r="G44" s="29">
        <v>31</v>
      </c>
      <c r="H44" s="60">
        <v>0.9</v>
      </c>
      <c r="I44" s="50" t="s">
        <v>100</v>
      </c>
      <c r="J44" s="29">
        <v>25</v>
      </c>
      <c r="K44" s="29" t="s">
        <v>101</v>
      </c>
      <c r="L44" s="29" t="s">
        <v>243</v>
      </c>
      <c r="M44" s="29" t="s">
        <v>160</v>
      </c>
      <c r="N44" s="7"/>
      <c r="O44" s="190"/>
    </row>
    <row r="45" spans="2:18" ht="40" x14ac:dyDescent="0.35">
      <c r="B45" s="331"/>
      <c r="C45" s="33" t="s">
        <v>22</v>
      </c>
      <c r="D45" s="33" t="s">
        <v>16</v>
      </c>
      <c r="E45" s="33" t="s">
        <v>22</v>
      </c>
      <c r="F45" s="33">
        <v>8</v>
      </c>
      <c r="G45" s="33">
        <v>121</v>
      </c>
      <c r="H45" s="61">
        <v>0.53</v>
      </c>
      <c r="I45" s="97" t="s">
        <v>122</v>
      </c>
      <c r="J45" s="33" t="s">
        <v>8</v>
      </c>
      <c r="K45" s="33" t="s">
        <v>8</v>
      </c>
      <c r="L45" s="33" t="s">
        <v>8</v>
      </c>
      <c r="M45" s="49" t="s">
        <v>8</v>
      </c>
      <c r="N45" s="172" t="s">
        <v>123</v>
      </c>
    </row>
    <row r="46" spans="2:18" x14ac:dyDescent="0.35">
      <c r="D46" s="179"/>
      <c r="E46" s="178"/>
      <c r="F46" s="177"/>
      <c r="G46" s="177"/>
    </row>
    <row r="47" spans="2:18" x14ac:dyDescent="0.35">
      <c r="D47" s="179"/>
      <c r="E47" s="178"/>
      <c r="F47" s="177"/>
      <c r="G47" s="177"/>
    </row>
    <row r="48" spans="2:18" x14ac:dyDescent="0.35">
      <c r="D48" s="179"/>
      <c r="E48" s="178"/>
      <c r="F48" s="177"/>
      <c r="G48" s="177"/>
    </row>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sheetData>
  <mergeCells count="3">
    <mergeCell ref="B34:B45"/>
    <mergeCell ref="B7:B26"/>
    <mergeCell ref="B27:B33"/>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8"/>
  <sheetViews>
    <sheetView showGridLines="0" zoomScale="50" zoomScaleNormal="50"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95"/>
      <c r="F1" s="94"/>
    </row>
    <row r="2" spans="2:20" x14ac:dyDescent="0.35"/>
    <row r="3" spans="2:20" s="3" customFormat="1" ht="20" x14ac:dyDescent="0.35">
      <c r="B3" s="13" t="s">
        <v>146</v>
      </c>
      <c r="C3" s="13"/>
      <c r="D3" s="13"/>
      <c r="E3" s="13"/>
      <c r="F3" s="14"/>
      <c r="G3"/>
      <c r="H3"/>
      <c r="I3"/>
      <c r="J3"/>
      <c r="K3"/>
      <c r="L3"/>
      <c r="M3"/>
      <c r="N3"/>
      <c r="O3"/>
      <c r="P3"/>
      <c r="Q3"/>
      <c r="R3"/>
      <c r="T3"/>
    </row>
    <row r="4" spans="2:20" x14ac:dyDescent="0.35"/>
    <row r="5" spans="2:20" x14ac:dyDescent="0.35"/>
    <row r="6" spans="2:20" ht="60.5" thickBot="1" x14ac:dyDescent="0.4">
      <c r="B6" s="20" t="s">
        <v>19</v>
      </c>
      <c r="C6" s="2" t="s">
        <v>40</v>
      </c>
      <c r="D6" s="2" t="s">
        <v>41</v>
      </c>
      <c r="E6" s="2" t="s">
        <v>42</v>
      </c>
      <c r="F6" s="2" t="s">
        <v>147</v>
      </c>
    </row>
    <row r="7" spans="2:20" s="115" customFormat="1" ht="21" customHeight="1" thickBot="1" x14ac:dyDescent="0.4">
      <c r="B7" s="102" t="s">
        <v>117</v>
      </c>
      <c r="C7" s="59"/>
      <c r="D7" s="103">
        <v>2911</v>
      </c>
      <c r="E7" s="103">
        <v>9636</v>
      </c>
      <c r="F7" s="104" t="s">
        <v>148</v>
      </c>
      <c r="G7" s="215"/>
    </row>
    <row r="8" spans="2:20" s="115" customFormat="1" ht="21" customHeight="1" x14ac:dyDescent="0.35">
      <c r="B8" s="337" t="s">
        <v>63</v>
      </c>
      <c r="C8" s="105" t="s">
        <v>143</v>
      </c>
      <c r="D8" s="106">
        <v>198</v>
      </c>
      <c r="E8" s="107">
        <v>920</v>
      </c>
      <c r="F8" s="108" t="s">
        <v>148</v>
      </c>
    </row>
    <row r="9" spans="2:20" s="115" customFormat="1" ht="21" customHeight="1" x14ac:dyDescent="0.35">
      <c r="B9" s="338"/>
      <c r="C9" s="219" t="s">
        <v>113</v>
      </c>
      <c r="D9" s="217">
        <v>163</v>
      </c>
      <c r="E9" s="217" t="s">
        <v>8</v>
      </c>
      <c r="F9" s="218" t="s">
        <v>148</v>
      </c>
    </row>
    <row r="10" spans="2:20" s="115" customFormat="1" ht="21" customHeight="1" x14ac:dyDescent="0.35">
      <c r="B10" s="338"/>
      <c r="C10" s="216" t="s">
        <v>105</v>
      </c>
      <c r="D10" s="217" t="s">
        <v>8</v>
      </c>
      <c r="E10" s="217">
        <v>100</v>
      </c>
      <c r="F10" s="218" t="s">
        <v>228</v>
      </c>
    </row>
    <row r="11" spans="2:20" s="115" customFormat="1" ht="21" customHeight="1" x14ac:dyDescent="0.35">
      <c r="B11" s="338"/>
      <c r="C11" s="219" t="s">
        <v>61</v>
      </c>
      <c r="D11" s="217" t="s">
        <v>8</v>
      </c>
      <c r="E11" s="217">
        <v>196</v>
      </c>
      <c r="F11" s="218" t="s">
        <v>148</v>
      </c>
    </row>
    <row r="12" spans="2:20" s="115" customFormat="1" ht="21" customHeight="1" thickBot="1" x14ac:dyDescent="0.4">
      <c r="B12" s="339"/>
      <c r="C12" s="109" t="s">
        <v>174</v>
      </c>
      <c r="D12" s="110">
        <f>SUM(D8:D11)</f>
        <v>361</v>
      </c>
      <c r="E12" s="110">
        <f>SUM(E8:E11)</f>
        <v>1216</v>
      </c>
      <c r="F12" s="111"/>
      <c r="G12" s="215"/>
    </row>
    <row r="13" spans="2:20" s="115" customFormat="1" ht="21" customHeight="1" thickBot="1" x14ac:dyDescent="0.4">
      <c r="B13" s="102" t="s">
        <v>22</v>
      </c>
      <c r="C13" s="59"/>
      <c r="D13" s="103">
        <v>85</v>
      </c>
      <c r="E13" s="103">
        <v>1740</v>
      </c>
      <c r="F13" s="104" t="s">
        <v>148</v>
      </c>
      <c r="G13" s="215"/>
    </row>
    <row r="14" spans="2:20" s="115" customFormat="1" ht="21" customHeight="1" x14ac:dyDescent="0.35">
      <c r="B14" s="112" t="s">
        <v>17</v>
      </c>
      <c r="C14" s="113"/>
      <c r="D14" s="89">
        <f>SUM(D7,,D13,D12)</f>
        <v>3357</v>
      </c>
      <c r="E14" s="89">
        <f>SUM(E7,,E13,E12)</f>
        <v>12592</v>
      </c>
      <c r="F14" s="114"/>
    </row>
    <row r="15" spans="2:20" x14ac:dyDescent="0.35"/>
    <row r="16" spans="2:20" x14ac:dyDescent="0.35"/>
    <row r="17" spans="2:7" ht="20" x14ac:dyDescent="0.35">
      <c r="B17" s="13" t="s">
        <v>149</v>
      </c>
      <c r="C17" s="13"/>
      <c r="D17" s="13"/>
      <c r="E17" s="13"/>
      <c r="F17" s="14"/>
    </row>
    <row r="18" spans="2:7" x14ac:dyDescent="0.35"/>
    <row r="19" spans="2:7" x14ac:dyDescent="0.35"/>
    <row r="20" spans="2:7" ht="60.5" thickBot="1" x14ac:dyDescent="0.4">
      <c r="B20" s="20" t="s">
        <v>19</v>
      </c>
      <c r="C20" s="2" t="s">
        <v>40</v>
      </c>
      <c r="D20" s="2" t="s">
        <v>41</v>
      </c>
      <c r="E20" s="2" t="s">
        <v>42</v>
      </c>
      <c r="F20" s="2" t="s">
        <v>147</v>
      </c>
    </row>
    <row r="21" spans="2:7" ht="20.25" customHeight="1" thickBot="1" x14ac:dyDescent="0.4">
      <c r="B21" s="102" t="s">
        <v>117</v>
      </c>
      <c r="C21" s="59"/>
      <c r="D21" s="103">
        <v>6424</v>
      </c>
      <c r="E21" s="103">
        <v>19560</v>
      </c>
      <c r="F21" s="104" t="s">
        <v>148</v>
      </c>
    </row>
    <row r="22" spans="2:7" ht="20.25" customHeight="1" x14ac:dyDescent="0.35">
      <c r="B22" s="337" t="s">
        <v>63</v>
      </c>
      <c r="C22" s="105" t="s">
        <v>143</v>
      </c>
      <c r="D22" s="107">
        <v>262</v>
      </c>
      <c r="E22" s="107">
        <v>1160</v>
      </c>
      <c r="F22" s="108" t="s">
        <v>150</v>
      </c>
    </row>
    <row r="23" spans="2:7" ht="20.25" customHeight="1" x14ac:dyDescent="0.35">
      <c r="B23" s="338"/>
      <c r="C23" s="219" t="s">
        <v>61</v>
      </c>
      <c r="D23" s="42">
        <v>924</v>
      </c>
      <c r="E23" s="42" t="s">
        <v>8</v>
      </c>
      <c r="F23" s="218" t="s">
        <v>148</v>
      </c>
    </row>
    <row r="24" spans="2:7" ht="20.25" customHeight="1" x14ac:dyDescent="0.35">
      <c r="B24" s="338"/>
      <c r="C24" s="219" t="s">
        <v>113</v>
      </c>
      <c r="D24" s="42">
        <v>352</v>
      </c>
      <c r="E24" s="42" t="s">
        <v>8</v>
      </c>
      <c r="F24" s="218" t="s">
        <v>148</v>
      </c>
    </row>
    <row r="25" spans="2:7" ht="20.25" customHeight="1" x14ac:dyDescent="0.35">
      <c r="B25" s="338"/>
      <c r="C25" s="219" t="s">
        <v>52</v>
      </c>
      <c r="D25" s="42">
        <v>200</v>
      </c>
      <c r="E25" s="42" t="s">
        <v>8</v>
      </c>
      <c r="F25" s="218" t="s">
        <v>150</v>
      </c>
    </row>
    <row r="26" spans="2:7" ht="20.25" customHeight="1" x14ac:dyDescent="0.35">
      <c r="B26" s="338"/>
      <c r="C26" s="219" t="s">
        <v>229</v>
      </c>
      <c r="D26" s="42">
        <v>0</v>
      </c>
      <c r="E26" s="42">
        <v>3200</v>
      </c>
      <c r="F26" s="218" t="s">
        <v>228</v>
      </c>
    </row>
    <row r="27" spans="2:7" ht="20.25" customHeight="1" thickBot="1" x14ac:dyDescent="0.4">
      <c r="B27" s="339"/>
      <c r="C27" s="109" t="s">
        <v>174</v>
      </c>
      <c r="D27" s="110">
        <f>SUM(D22:D26)</f>
        <v>1738</v>
      </c>
      <c r="E27" s="110">
        <f>SUM(E22:E26)</f>
        <v>4360</v>
      </c>
      <c r="F27" s="111" t="s">
        <v>151</v>
      </c>
      <c r="G27" s="215"/>
    </row>
    <row r="28" spans="2:7" ht="20.25" customHeight="1" thickBot="1" x14ac:dyDescent="0.4">
      <c r="B28" s="102" t="s">
        <v>22</v>
      </c>
      <c r="C28" s="59"/>
      <c r="D28" s="103">
        <v>1544</v>
      </c>
      <c r="E28" s="103">
        <v>4476</v>
      </c>
      <c r="F28" s="104" t="s">
        <v>151</v>
      </c>
      <c r="G28" s="215"/>
    </row>
    <row r="29" spans="2:7" ht="20.25" customHeight="1" x14ac:dyDescent="0.35">
      <c r="B29" s="112" t="s">
        <v>17</v>
      </c>
      <c r="C29" s="113"/>
      <c r="D29" s="89">
        <f>SUM(D21,D28,D27)</f>
        <v>9706</v>
      </c>
      <c r="E29" s="89">
        <f>SUM(E21,E28,E27)</f>
        <v>28396</v>
      </c>
      <c r="F29" s="114"/>
    </row>
    <row r="30" spans="2:7" x14ac:dyDescent="0.35"/>
    <row r="31" spans="2:7" x14ac:dyDescent="0.35"/>
    <row r="32" spans="2:7"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sheetData>
  <mergeCells count="2">
    <mergeCell ref="B8:B12"/>
    <mergeCell ref="B22:B27"/>
  </mergeCells>
  <pageMargins left="0.7" right="0.7" top="0.75" bottom="0.75" header="0.3" footer="0.3"/>
  <pageSetup paperSize="9" scale="6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0" zoomScaleNormal="50" workbookViewId="0"/>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3:3" x14ac:dyDescent="0.35"/>
    <row r="18" spans="3:3" x14ac:dyDescent="0.35"/>
    <row r="19" spans="3:3" x14ac:dyDescent="0.35"/>
    <row r="20" spans="3:3" x14ac:dyDescent="0.35"/>
    <row r="21" spans="3:3" x14ac:dyDescent="0.35">
      <c r="C21" s="77"/>
    </row>
    <row r="22" spans="3:3" x14ac:dyDescent="0.35"/>
    <row r="23" spans="3:3" x14ac:dyDescent="0.35"/>
    <row r="24" spans="3:3" x14ac:dyDescent="0.35"/>
    <row r="25" spans="3:3" x14ac:dyDescent="0.35"/>
    <row r="26" spans="3:3" x14ac:dyDescent="0.35"/>
    <row r="27" spans="3:3" x14ac:dyDescent="0.35"/>
    <row r="28" spans="3:3" x14ac:dyDescent="0.35"/>
    <row r="29" spans="3:3" x14ac:dyDescent="0.35"/>
    <row r="30" spans="3:3" x14ac:dyDescent="0.35"/>
    <row r="31" spans="3:3" x14ac:dyDescent="0.35"/>
    <row r="32" spans="3:3"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approvalStartDate xmlns="94f9124f-5bc2-47a3-992c-8204df2fe239" xsi:nil="true"/>
    <ApprovalComments xmlns="94f9124f-5bc2-47a3-992c-8204df2fe239" xsi:nil="true"/>
    <Initiator xmlns="94f9124f-5bc2-47a3-992c-8204df2fe239">
      <UserInfo>
        <DisplayName/>
        <AccountId xsi:nil="true"/>
        <AccountType/>
      </UserInfo>
    </Initiator>
    <ApprovalStatus xmlns="94f9124f-5bc2-47a3-992c-8204df2fe239" xsi:nil="true"/>
    <UsersWhoApproved xmlns="94f9124f-5bc2-47a3-992c-8204df2fe239">
      <UserInfo>
        <DisplayName/>
        <AccountId xsi:nil="true"/>
        <AccountType/>
      </UserInfo>
    </UsersWhoApproved>
    <Approvers xmlns="94f9124f-5bc2-47a3-992c-8204df2fe239">
      <UserInfo>
        <DisplayName/>
        <AccountId xsi:nil="true"/>
        <AccountType/>
      </UserInfo>
    </Approv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21" ma:contentTypeDescription="Create a new document." ma:contentTypeScope="" ma:versionID="76a7de7a0e6de68caf47ee70d04f52af">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0ed59793546889c0accd8f0c5b1fe38d"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3:ApprovalComments" minOccurs="0"/>
                <xsd:element ref="ns3:approvalStartDate" minOccurs="0"/>
                <xsd:element ref="ns3:ApprovalStatus" minOccurs="0"/>
                <xsd:element ref="ns3:Approvers" minOccurs="0"/>
                <xsd:element ref="ns3:Initiator" minOccurs="0"/>
                <xsd:element ref="ns3:UsersWho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element name="ApprovalComments" ma:index="23" nillable="true" ma:displayName="Approval Comments" ma:internalName="ApprovalComments">
      <xsd:simpleType>
        <xsd:restriction base="dms:Note">
          <xsd:maxLength value="255"/>
        </xsd:restriction>
      </xsd:simpleType>
    </xsd:element>
    <xsd:element name="approvalStartDate" ma:index="24" nillable="true" ma:displayName="Approval Start Date" ma:format="DateOnly" ma:internalName="approvalStartDate">
      <xsd:simpleType>
        <xsd:restriction base="dms:DateTime"/>
      </xsd:simpleType>
    </xsd:element>
    <xsd:element name="ApprovalStatus" ma:index="25" nillable="true" ma:displayName="Approval Status" ma:internalName="ApprovalStatus">
      <xsd:simpleType>
        <xsd:restriction base="dms:Text">
          <xsd:maxLength value="255"/>
        </xsd:restriction>
      </xsd:simpleType>
    </xsd:element>
    <xsd:element name="Approvers" ma:index="26"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itiator" ma:index="27" nillable="true" ma:displayName="Initiator" ma:list="UserInfo" ma:SharePointGroup="0" ma:internalName="Initi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sersWhoApproved" ma:index="28" nillable="true" ma:displayName="Users Who Approved" ma:list="UserInfo" ma:SharePointGroup="0" ma:internalName="UsersWhoAppro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2.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3.xml><?xml version="1.0" encoding="utf-8"?>
<ds:datastoreItem xmlns:ds="http://schemas.openxmlformats.org/officeDocument/2006/customXml" ds:itemID="{0412CCE8-17AA-4021-8DE0-48970A25A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Haim Cohen</cp:lastModifiedBy>
  <cp:revision/>
  <cp:lastPrinted>2025-02-17T07:51:24Z</cp:lastPrinted>
  <dcterms:created xsi:type="dcterms:W3CDTF">2023-02-13T11:51:03Z</dcterms:created>
  <dcterms:modified xsi:type="dcterms:W3CDTF">2025-05-05T15:05:39Z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