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enlightenergy.sharepoint.com/sites/EnlightPortal/Finance/Corporate Finance/Financial Statements/Reports &amp; presentations/2024/Q4/To publish/"/>
    </mc:Choice>
  </mc:AlternateContent>
  <xr:revisionPtr revIDLastSave="2" documentId="8_{4C740309-1DD9-4440-A3F4-76686F9693EA}" xr6:coauthVersionLast="47" xr6:coauthVersionMax="47" xr10:uidLastSave="{66D98D05-A77C-44D6-A8C9-7D859227BAB0}"/>
  <bookViews>
    <workbookView xWindow="-110" yWindow="-110" windowWidth="19420" windowHeight="10420" tabRatio="922" xr2:uid="{E6CBABF3-B8E0-4096-B9CB-7381551BE880}"/>
  </bookViews>
  <sheets>
    <sheet name="Legal Disclaimer" sheetId="9" r:id="rId1"/>
    <sheet name="Portfolio Snapshot" sheetId="2" r:id="rId2"/>
    <sheet name="Mature Portfolio Financials" sheetId="1" r:id="rId3"/>
    <sheet name="Mature Project additional data" sheetId="8" r:id="rId4"/>
    <sheet name="Adv. Dev and Dev. Portfolio" sheetId="5" r:id="rId5"/>
    <sheet name="US IC Status" sheetId="7" r:id="rId6"/>
  </sheets>
  <definedNames>
    <definedName name="dmem">#REF!</definedName>
    <definedName name="FX_AVG_Euro">'Mature Portfolio Financials'!$D$111</definedName>
    <definedName name="FX_AVG_Nis">'Mature Portfolio Financials'!$E$111</definedName>
    <definedName name="FX_end_Euro">'Mature Portfolio Financials'!$D$107</definedName>
    <definedName name="FX_end_NIS">'Mature Portfolio Financials'!$E$107</definedName>
    <definedName name="FX_Euro" localSheetId="0">'Legal Disclaimer'!#REF!</definedName>
    <definedName name="FX_Euro">'Mature Portfolio Financials'!$D$107</definedName>
    <definedName name="FX_Nis" localSheetId="0">'Legal Disclaimer'!#REF!</definedName>
    <definedName name="FX_Nis">#REF!</definedName>
    <definedName name="FX_NIS_end">'Mature Portfolio Financials'!$E$107</definedName>
    <definedName name="_xlnm.Print_Area" localSheetId="4">'Adv. Dev and Dev. Portfolio'!$A$1:$F$31</definedName>
    <definedName name="_xlnm.Print_Area" localSheetId="2">'Mature Portfolio Financials'!$A$1:$R$119</definedName>
    <definedName name="_xlnm.Print_Area" localSheetId="5">'US IC Status'!$A$1:$T$38</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 l="1"/>
  <c r="O10" i="1" l="1"/>
  <c r="Q92" i="1" l="1"/>
  <c r="P92" i="1"/>
  <c r="E13" i="5" l="1"/>
  <c r="D13" i="5"/>
  <c r="O91" i="1" l="1"/>
  <c r="P91" i="1" s="1"/>
  <c r="N90" i="1"/>
  <c r="N93" i="1" s="1"/>
  <c r="D11" i="1" l="1"/>
  <c r="D80" i="1" l="1"/>
  <c r="D13" i="1" l="1"/>
  <c r="M90" i="1" l="1"/>
  <c r="M93" i="1" s="1"/>
  <c r="K64" i="1"/>
  <c r="M64" i="1"/>
  <c r="J21" i="1"/>
  <c r="J26" i="1"/>
  <c r="J24" i="1"/>
  <c r="I27" i="1"/>
  <c r="I29" i="1" s="1"/>
  <c r="H26" i="1"/>
  <c r="H24" i="1"/>
  <c r="G27" i="1"/>
  <c r="G29" i="1" s="1"/>
  <c r="F26" i="1"/>
  <c r="F24" i="1"/>
  <c r="F21" i="1"/>
  <c r="J27" i="1" l="1"/>
  <c r="J29" i="1" s="1"/>
  <c r="H21" i="1"/>
  <c r="H27" i="1" s="1"/>
  <c r="H29" i="1" s="1"/>
  <c r="F27" i="1"/>
  <c r="F29" i="1" s="1"/>
  <c r="M45" i="1" l="1"/>
  <c r="M47" i="1" l="1"/>
  <c r="K45" i="1"/>
  <c r="K47" i="1" s="1"/>
  <c r="C11" i="1" l="1"/>
  <c r="C13" i="1" s="1"/>
  <c r="L11" i="1" l="1"/>
  <c r="G11" i="1"/>
  <c r="F11" i="1"/>
  <c r="F13" i="1" s="1"/>
  <c r="E11" i="1"/>
  <c r="E13" i="1" s="1"/>
  <c r="E28" i="5" l="1"/>
  <c r="E30" i="5" s="1"/>
  <c r="D28" i="5"/>
  <c r="D30" i="5" s="1"/>
  <c r="E15" i="5"/>
  <c r="D15" i="5"/>
  <c r="K11" i="1" l="1"/>
  <c r="N11" i="1"/>
  <c r="P11" i="1"/>
  <c r="M11" i="1" l="1"/>
  <c r="O11" i="1"/>
  <c r="C80" i="1" l="1"/>
  <c r="J11" i="1" l="1"/>
  <c r="J13" i="1" s="1"/>
  <c r="I11" i="1"/>
  <c r="H11" i="1"/>
  <c r="H13" i="1" s="1"/>
  <c r="G13" i="1"/>
  <c r="I13" i="1" l="1"/>
  <c r="M13" i="1" l="1"/>
  <c r="L13" i="1" l="1"/>
  <c r="N13" i="1"/>
  <c r="P13" i="1" l="1"/>
  <c r="K13" i="1"/>
  <c r="O13" i="1" l="1"/>
  <c r="O90" i="1" l="1"/>
  <c r="O93" i="1" s="1"/>
  <c r="P90" i="1" l="1"/>
  <c r="P93" i="1" s="1"/>
  <c r="Q90" i="1" l="1"/>
  <c r="Q91" i="1" l="1"/>
  <c r="Q9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tc={AA89DAB6-E858-4FEF-BD2E-A8646A289475}</author>
  </authors>
  <commentList>
    <comment ref="F3" authorId="0" shapeId="0" xr:uid="{AA89DAB6-E858-4FEF-BD2E-A8646A289475}">
      <text>
        <t>[Threaded comment]
Your version of Excel allows you to read this threaded comment; however, any edits to it will get removed if the file is opened in a newer version of Excel. Learn more: https://go.microsoft.com/fwlink/?linkid=870924
Comment:
    @Tom Vaknin לעדכן מספרים לאור השינויים</t>
      </text>
    </comment>
  </commentList>
</comments>
</file>

<file path=xl/sharedStrings.xml><?xml version="1.0" encoding="utf-8"?>
<sst xmlns="http://schemas.openxmlformats.org/spreadsheetml/2006/main" count="736" uniqueCount="346">
  <si>
    <t>Legal Disclaimer</t>
  </si>
  <si>
    <t xml:space="preserve">This excel file contains forward-looking statements within the meaning of the U.S. Private Securities Litigation Reform Act of 1995. We intend such forward-looking statements to be covered by the safe harbor provisions for forward-looking statements as contained in Section 27A of the Securities Act of 1933, as amended, and Section 21E of the Securities Exchange Act of 1934, as amended (the “Exchange Act”). All statements contained in this presentation other than statements of historical fact, including, without limitation, statements regarding the Company’s business strategy and plans, capabilities of the Company’s project portfolio and achievement of operational objectives, market opportunity and potential growth, and the Company’s future financial results and Revenue, EBITDA and proceeds from sale of electricity guidance are forward-looking statements. The words “may,” “might,” “will,” “could,” “would,” “should,” “expect,” “plan,” “anticipate,” “intend,” “target,” “seek,” “believe,” “estimate,” “predict,” “potential,” “continue,” “contemplate,” “possible,” “forecasts,” “aims” or the negative of these terms and similar expressions are intended to identify forward-looking statements, though not all forward-looking statements use these words or expressions.  </t>
  </si>
  <si>
    <t xml:space="preserve">
These statements are neither promises nor guarantees, but involve known and unknown risks, uncertainties and other important factors that may cause our actual results, performance or achievements to be materially different from any future results, performance or achievements expressed or implied by the forward-looking statements, including, but not limited to, the following: slowed demand for renewable energy projects; changes to existing renewable energy industry policies and regulations that present technical, regulatory and economic barriers to renewable energy projects; electricity price volatility, unusual weather conditions (including wind and solar conditions), catastrophic weather- related or other damage to facilities, unscheduled generation outages, maintenance or repairs, unanticipated changes to availability due to higher demand, shortages, transportation problems or other developments, environmental incidents, or electric transmission system constraints and the possibility that we may not have adequate insurance to cover losses as a result of such hazards; our ability to enter into new offtake contracts on acceptable terms and prices as current offtake contracts expire; actual or threatened health epidemics, such as the COVID-19 pandemic, and other outbreaks; operational delays and supply chain disruptions or increased costs of materials required for the construction of our projects, as well as cost overruns and delays related to disputes with construction contractors; the reduction, elimination or expiration of government incentives for, or regulations mandating the use of, renewable energy; our ability to effectively comply with Environmental Health and Safety and other laws and regulations and receive and maintain all necessary licenses, permits and authorizations; a drop in the price of electricity derived from the utility grid or from alternative energy sources; receipt of necessary land use, environmental, regulatory, construction and zoning permissions we need, on favorable terms; advances in technology that impair or eliminate the competitive advantage of our projects; the impact of adverse weather patterns and climate change; the requirements of being a public company the attending diversion of management’s attention; certain provisions in our articles of association and certain applicable regulations that may delay or prevent a change of control; and the other risk factors set forth in the section titled “Risk factors” in our prospectus dated February 13, 2023 filed with the Securities and Exchange Commission (the “SEC”) pursuant to Rule 424(b), and our other documents filed with or furnished to the SEC, including our Annual Report on Form 20-F for the fiscal year ended December 31, 2022, to be filed with the SEC.  </t>
  </si>
  <si>
    <t>These statements reflect management’s current expectations regarding future events and operating performance and speak only as of the date of this presentation. You should not put undue reliance on any forward-looking statements. Although we believe that the expectations reflected in the forward-looking statements are reasonable, we cannot guarantee that future results, levels of activity, performance and events and circumstances reflected in the forward-looking statements will be achieved or will occur. Except as required by applicable law, we undertake no obligation to update or revise publicly any forward-looking statements, whether as a result of new information, future events or otherwise, after the date on which the statements are made or to reflect the occurrence of unanticipated events.</t>
  </si>
  <si>
    <r>
      <rPr>
        <b/>
        <sz val="12"/>
        <color rgb="FF132547"/>
        <rFont val="Heebo"/>
        <charset val="177"/>
      </rPr>
      <t>Non-IFRS Financial Metrics</t>
    </r>
    <r>
      <rPr>
        <sz val="12"/>
        <color rgb="FF132547"/>
        <rFont val="Heebo"/>
        <charset val="177"/>
      </rPr>
      <t xml:space="preserve">
This excel file presents EBITDA, a non-IFRS financial metric, which is provided as a complement to the results provided in accordance with the International Financial Reporting Standards as issued by the International Accounting Standards Board (“IFRS”).  These items may include, but are not limited to, forward-looking depreciation and amortization, U.S. acquisition expense, other income, finance income, finance expenses, share of losses of equity accounted investees and taxes on income. Such information may have a significant, and potentially unpredictable, impact on the Company’s future financial results. The Company is unable to provide a reconciliation of EBITDA to Net Income on a forward-looking basis without unreasonable effort because items that impact this IFRS financial measure are not within the Company’s control and/or cannot be reasonably predicted.</t>
    </r>
  </si>
  <si>
    <t xml:space="preserve">Unless otherwise indicated, information contained in this presentation concerning the industry, competitive position and the markets in which the Company operates is based on information from independent industry and research organizations, other third- party sources and management estimates. Management estimates are derived from publicly available information released by independent industry analysts and other third-party sources, as well as data from the Company's internal research, and are based on assumptions made by the Company upon reviewing such data, and the Company's experience in, and knowledge of, such industry and markets, which the Company believes to be reasonable. In addition, projections, assumptions and estimates of the future performance of the industry in which the Company operates and the Company's future performance are necessarily subject to uncertainty and risk due to a variety of factors, including those described above. These and other factors could cause results to differ materially from those expressed in the estimates made by independent parties and by the Company. Industry publications, research, surveys and studies generally state that the information they contain has been obtained from sources believed to be reliable, but that the accuracy and completeness of such information is not guaranteed. Forecasts and other forward-looking information obtained from these sources are subject to the same qualifications and uncertainties as the other forward-looking statements in this presentation. </t>
  </si>
  <si>
    <t xml:space="preserve">The trademarks included herein are the property of the owners thereof and are used for reference purposes only. Such use should not be construed as an endorsement of the products or services of the Company or the proposed offering.
The Company is an “emerging growth company” within the meaning of the Jumpstart Our Business Startups Act. </t>
  </si>
  <si>
    <t>Portfolio breakdown</t>
  </si>
  <si>
    <t>Key Portfolio highlights</t>
  </si>
  <si>
    <t>-</t>
  </si>
  <si>
    <t>Segment Information: Operational Projects</t>
  </si>
  <si>
    <t>($ thousands)</t>
  </si>
  <si>
    <t>Operational Project Segments</t>
  </si>
  <si>
    <t>Generation
(GWh)</t>
  </si>
  <si>
    <t>Western Europe</t>
  </si>
  <si>
    <t>USA</t>
  </si>
  <si>
    <t>Total Consolidated Projects</t>
  </si>
  <si>
    <t>Unconsolidated Projects at share</t>
  </si>
  <si>
    <t xml:space="preserve">Total </t>
  </si>
  <si>
    <t>Detailed Operational Projects</t>
  </si>
  <si>
    <t>Segment</t>
  </si>
  <si>
    <t>Operational Project</t>
  </si>
  <si>
    <t>Ownership %</t>
  </si>
  <si>
    <t>Israel</t>
  </si>
  <si>
    <t xml:space="preserve">Haluziot </t>
  </si>
  <si>
    <t>Gecama</t>
  </si>
  <si>
    <t>Bjorenberget</t>
  </si>
  <si>
    <t>Picasso</t>
  </si>
  <si>
    <t>Tully</t>
  </si>
  <si>
    <t>Selac</t>
  </si>
  <si>
    <t>CEE</t>
  </si>
  <si>
    <t>Blacksmith</t>
  </si>
  <si>
    <t>Lukovac</t>
  </si>
  <si>
    <t>Attila</t>
  </si>
  <si>
    <t>AC/DC</t>
  </si>
  <si>
    <t>Apex Solar</t>
  </si>
  <si>
    <t>Total USA</t>
  </si>
  <si>
    <t>`</t>
  </si>
  <si>
    <t>Est. First Full Year Revenue</t>
  </si>
  <si>
    <t>Projects Under Construction</t>
  </si>
  <si>
    <r>
      <rPr>
        <sz val="13"/>
        <color theme="0"/>
        <rFont val="Heebo"/>
        <charset val="177"/>
      </rPr>
      <t>($ millions)</t>
    </r>
    <r>
      <rPr>
        <b/>
        <sz val="13"/>
        <color theme="0"/>
        <rFont val="Heebo"/>
        <charset val="177"/>
      </rPr>
      <t xml:space="preserve">
Consolidated Projects</t>
    </r>
  </si>
  <si>
    <t>Country</t>
  </si>
  <si>
    <t>Generation Capacity 
(MW)</t>
  </si>
  <si>
    <t>Storage 
Capacity 
(MWh)</t>
  </si>
  <si>
    <t>Est.
COD</t>
  </si>
  <si>
    <t>Est. Total 
Project Cost</t>
  </si>
  <si>
    <t>Est. Equity Required (%)</t>
  </si>
  <si>
    <t>Ownership %**</t>
  </si>
  <si>
    <t>Key Commentary</t>
  </si>
  <si>
    <t>United States</t>
  </si>
  <si>
    <t>Tapolca</t>
  </si>
  <si>
    <t>Hungary</t>
  </si>
  <si>
    <t>Pupin</t>
  </si>
  <si>
    <t>Serbia</t>
  </si>
  <si>
    <t>H2 2025</t>
  </si>
  <si>
    <t>All numbers, beside equity invested, reflects Enlight share only</t>
  </si>
  <si>
    <t xml:space="preserve">Pre-Construction Projects (due to commence construction within 12 months) </t>
  </si>
  <si>
    <t>CoBar Complex</t>
  </si>
  <si>
    <t>Rustic Hills 1&amp; 2</t>
  </si>
  <si>
    <t>Country Acres</t>
  </si>
  <si>
    <t>H2 2026</t>
  </si>
  <si>
    <t>Gecama Solar</t>
  </si>
  <si>
    <t>Spain</t>
  </si>
  <si>
    <t>MW Deployment</t>
  </si>
  <si>
    <t>Europe</t>
  </si>
  <si>
    <t xml:space="preserve">Total Pre-Construction </t>
  </si>
  <si>
    <t>Revenues from management and development fees</t>
  </si>
  <si>
    <t>Management and development fee paid to Enlight</t>
  </si>
  <si>
    <t>Fees eliminated upon consolidation</t>
  </si>
  <si>
    <t>Management and development fee as per financial statement</t>
  </si>
  <si>
    <t xml:space="preserve"> </t>
  </si>
  <si>
    <t>2025E</t>
  </si>
  <si>
    <t>2026E</t>
  </si>
  <si>
    <t>Operating</t>
  </si>
  <si>
    <t>Under construction</t>
  </si>
  <si>
    <t>Pre construction</t>
  </si>
  <si>
    <t>Total</t>
  </si>
  <si>
    <t>FX rates</t>
  </si>
  <si>
    <t xml:space="preserve">(1) The financial statements of each of the Group’s subsidiaries were prepared in the currency of the main economic environment in which it operates (hereinafter: the “Functional Currency”). For the purpose of consolidating the financial statements, results and financial position of each of the Group’s member companies are translated into the NIS, which is the Company’s functional currency. The Group’s consolidated financial statements are presented in USD. </t>
  </si>
  <si>
    <t>FX Rates to USD</t>
  </si>
  <si>
    <t>Date of the financial statements:</t>
  </si>
  <si>
    <t>Euro</t>
  </si>
  <si>
    <t>NIS</t>
  </si>
  <si>
    <t>Average for the 3 months period ended:</t>
  </si>
  <si>
    <t>Additional data on Mature Portfolio</t>
  </si>
  <si>
    <t>Mature Portfolio</t>
  </si>
  <si>
    <t>Project Name</t>
  </si>
  <si>
    <t>Generation Capacity
(MW)</t>
  </si>
  <si>
    <t>Storage Capacity
(MWh)</t>
  </si>
  <si>
    <t>Rev. Structure</t>
  </si>
  <si>
    <t>PPA/FIT
Duration (Years)</t>
  </si>
  <si>
    <t>Indexed PPA?</t>
  </si>
  <si>
    <t>Tariff ($/MWh)</t>
  </si>
  <si>
    <t>PPA Counterparty</t>
  </si>
  <si>
    <t>Operational</t>
  </si>
  <si>
    <t>Emek Habacha</t>
  </si>
  <si>
    <t>Linked PPA</t>
  </si>
  <si>
    <t>Yes</t>
  </si>
  <si>
    <t>Israeli Electric Company</t>
  </si>
  <si>
    <t>Israel Solar Projects</t>
  </si>
  <si>
    <t>PV+ storage cluster 1.1</t>
  </si>
  <si>
    <t>Fixed PPA</t>
  </si>
  <si>
    <t>No</t>
  </si>
  <si>
    <t>Confidential</t>
  </si>
  <si>
    <t>Genesis Wind + Expansion</t>
  </si>
  <si>
    <t>Merchant</t>
  </si>
  <si>
    <t>Sweden</t>
  </si>
  <si>
    <t>PPA for 70% of production</t>
  </si>
  <si>
    <t>PPA for 50% of production</t>
  </si>
  <si>
    <t>Ireland</t>
  </si>
  <si>
    <t>Energia Customer Solutions Limited</t>
  </si>
  <si>
    <t>Kosovo</t>
  </si>
  <si>
    <r>
      <t>KOSTT SH.A. është Operatori</t>
    </r>
    <r>
      <rPr>
        <sz val="11.5"/>
        <color rgb="FFF1F1F1"/>
        <rFont val="Calibri"/>
        <family val="2"/>
        <scheme val="minor"/>
      </rPr>
      <t> </t>
    </r>
    <r>
      <rPr>
        <sz val="11"/>
        <color theme="1"/>
        <rFont val="Calibri"/>
        <family val="2"/>
        <scheme val="minor"/>
      </rPr>
      <t xml:space="preserve"> </t>
    </r>
  </si>
  <si>
    <t>Elektroprivreda Srbije (EPS)</t>
  </si>
  <si>
    <t>Croatia</t>
  </si>
  <si>
    <t>HRVATSKI OPERATOR TRZISTA ENERGIJE d.o.o.</t>
  </si>
  <si>
    <t>MAVIR ZRt.</t>
  </si>
  <si>
    <t> PPA is indexed to the Hungarian consumer price index, less 1%.</t>
  </si>
  <si>
    <t>U.S.</t>
  </si>
  <si>
    <t>Montana</t>
  </si>
  <si>
    <t>Northwestern</t>
  </si>
  <si>
    <t>New Mexico</t>
  </si>
  <si>
    <t xml:space="preserve"> PNM Resources</t>
  </si>
  <si>
    <t>PPA to be signed</t>
  </si>
  <si>
    <t>Corporate PPAs to be signed under new regulation in Israel</t>
  </si>
  <si>
    <t xml:space="preserve">Pre-Construction Projects
</t>
  </si>
  <si>
    <t>Arizona</t>
  </si>
  <si>
    <t>SRP &amp; APS</t>
  </si>
  <si>
    <t>Potential for additional storage of 3.2 GWh in the future</t>
  </si>
  <si>
    <t>AEPCO</t>
  </si>
  <si>
    <t>Coggon</t>
  </si>
  <si>
    <t>Iowa</t>
  </si>
  <si>
    <t>Central Iowa Power Cooperative (CIPCO)</t>
  </si>
  <si>
    <t>Gemstone</t>
  </si>
  <si>
    <t>Michigan</t>
  </si>
  <si>
    <t>Wolverine Power Cooperative (Wolverine)</t>
  </si>
  <si>
    <t>Indiana</t>
  </si>
  <si>
    <t>20-25</t>
  </si>
  <si>
    <t>Hoosier Energy &amp; CenterPoint Energy</t>
  </si>
  <si>
    <t>California</t>
  </si>
  <si>
    <t>20-30</t>
  </si>
  <si>
    <t>SMUD</t>
  </si>
  <si>
    <t>PNM</t>
  </si>
  <si>
    <t>Solar &amp; storage addition to Gecama wind</t>
  </si>
  <si>
    <t>Italy</t>
  </si>
  <si>
    <t xml:space="preserve">Israel Storage </t>
  </si>
  <si>
    <t>Yatir</t>
  </si>
  <si>
    <r>
      <t xml:space="preserve">Advanced development portfolio </t>
    </r>
    <r>
      <rPr>
        <b/>
        <sz val="11"/>
        <color theme="0"/>
        <rFont val="Heebo"/>
        <charset val="177"/>
      </rPr>
      <t xml:space="preserve">(due to commence construction within 13-24 months) </t>
    </r>
  </si>
  <si>
    <t>Technology</t>
  </si>
  <si>
    <t>PV</t>
  </si>
  <si>
    <r>
      <t>Development portfolio</t>
    </r>
    <r>
      <rPr>
        <b/>
        <sz val="11"/>
        <color theme="0"/>
        <rFont val="Heebo"/>
        <charset val="177"/>
      </rPr>
      <t xml:space="preserve"> (rest of portfolio)</t>
    </r>
  </si>
  <si>
    <t>Wind</t>
  </si>
  <si>
    <t>PV + Wind</t>
  </si>
  <si>
    <t>Atrisco Storage</t>
  </si>
  <si>
    <t>PTC</t>
  </si>
  <si>
    <t>ITC</t>
  </si>
  <si>
    <t>2027E</t>
  </si>
  <si>
    <t>Solar projects</t>
  </si>
  <si>
    <t>H2 2027</t>
  </si>
  <si>
    <t>Reported Revenue</t>
  </si>
  <si>
    <t xml:space="preserve"> Segment Adjusted 
EBITDA*</t>
  </si>
  <si>
    <t>Segment Adjusted 
EBITDA*</t>
  </si>
  <si>
    <t>Mainly Local authorities in Israel</t>
  </si>
  <si>
    <r>
      <rPr>
        <sz val="13"/>
        <color theme="0"/>
        <rFont val="Heebo"/>
        <charset val="177"/>
      </rPr>
      <t>($ millions)</t>
    </r>
    <r>
      <rPr>
        <b/>
        <sz val="13"/>
        <color theme="0"/>
        <rFont val="Heebo"/>
        <charset val="177"/>
      </rPr>
      <t xml:space="preserve">
Additional Pre-Construction Projects</t>
    </r>
  </si>
  <si>
    <t xml:space="preserve">MW/MWh </t>
  </si>
  <si>
    <t>MW production/MWh storage&gt;</t>
  </si>
  <si>
    <t>38/0</t>
  </si>
  <si>
    <t>MENA</t>
  </si>
  <si>
    <t>Europe Wind</t>
  </si>
  <si>
    <t>Europe PV</t>
  </si>
  <si>
    <t xml:space="preserve">Total Europe </t>
  </si>
  <si>
    <t>MENA PV</t>
  </si>
  <si>
    <t>MENA Wind</t>
  </si>
  <si>
    <t>Total MENA</t>
  </si>
  <si>
    <t>H1 2026</t>
  </si>
  <si>
    <t>Atrisco PV</t>
  </si>
  <si>
    <t>All numbers reflect Enlight share only</t>
  </si>
  <si>
    <t>Total Europe</t>
  </si>
  <si>
    <t>Tax Credit Benefit</t>
  </si>
  <si>
    <t>Est. Total 
Project Cost net of tax benefit</t>
  </si>
  <si>
    <t>Qualifying Categoty</t>
  </si>
  <si>
    <t>EC (10%)</t>
  </si>
  <si>
    <t>Quail Ranch BESS</t>
  </si>
  <si>
    <t>Quail Ranch Solar</t>
  </si>
  <si>
    <t>Roadrunner BESS</t>
  </si>
  <si>
    <t>Roadrunner Solar</t>
  </si>
  <si>
    <t>128/0</t>
  </si>
  <si>
    <t>0/400</t>
  </si>
  <si>
    <t>290/0</t>
  </si>
  <si>
    <t>0/940</t>
  </si>
  <si>
    <t>141-148</t>
  </si>
  <si>
    <t>106-111</t>
  </si>
  <si>
    <t>DC (10%)</t>
  </si>
  <si>
    <t>69-73</t>
  </si>
  <si>
    <t>33-35</t>
  </si>
  <si>
    <t>CoBar ITC</t>
  </si>
  <si>
    <t>Snowflake</t>
  </si>
  <si>
    <t>258/824</t>
  </si>
  <si>
    <t>953/0</t>
  </si>
  <si>
    <t>225/220</t>
  </si>
  <si>
    <t>544-572</t>
  </si>
  <si>
    <t>11%-14%</t>
  </si>
  <si>
    <t>19-20</t>
  </si>
  <si>
    <t>17-18</t>
  </si>
  <si>
    <t>15 MW in 2025 attributed to Enlight Local</t>
  </si>
  <si>
    <t>392/688</t>
  </si>
  <si>
    <r>
      <t>Est.</t>
    </r>
    <r>
      <rPr>
        <sz val="11"/>
        <color rgb="FFFF0000"/>
        <rFont val="Heebo"/>
        <charset val="177"/>
      </rPr>
      <t xml:space="preserve"> </t>
    </r>
    <r>
      <rPr>
        <sz val="11"/>
        <color theme="0"/>
        <rFont val="Heebo"/>
        <charset val="177"/>
      </rPr>
      <t>Equity Required (%)</t>
    </r>
  </si>
  <si>
    <t>118-124</t>
  </si>
  <si>
    <t>600/1,900</t>
  </si>
  <si>
    <t>Under Construcaion</t>
  </si>
  <si>
    <t xml:space="preserve">Quail Ranch </t>
  </si>
  <si>
    <t xml:space="preserve">Roadrunner </t>
  </si>
  <si>
    <t>APS</t>
  </si>
  <si>
    <t>Ownership %*</t>
  </si>
  <si>
    <t>* The legal ownership share for all U.S. projects is 90%, but Enlight invests 100% of the equity in the project and entitled to 100% of the project distributions until full repayment of Enlight's capital plus a preferred return</t>
  </si>
  <si>
    <t>Est. First Full Year EBITDA****</t>
  </si>
  <si>
    <t>**** EBITDA is a non-IFRS financial measure. This figure represents consolidated EBITDA for the project and excludes the share of project distributions to tax equity partners, as well as ITC and PTC proceeds. These components of the tax equity transaction may differ from project to project, are subject to market conditions and commercial terms agreed upon reaching financial close.</t>
  </si>
  <si>
    <t>Adders*****</t>
  </si>
  <si>
    <t>*****The Energy Community (EC) Adder provides extra credits for renewable energy projects in areas impacted by fossil fuel reliance or economic transition. The Domestic Content (DC) Adder rewards projects using U.S.-manufactured components, promoting local job creation and supply chain growth</t>
  </si>
  <si>
    <t>Discounted Value of Tax Benefit***</t>
  </si>
  <si>
    <t>Est. operational capacity (FMW)</t>
  </si>
  <si>
    <t>FMW</t>
  </si>
  <si>
    <t>** Ownership % is calculated based on the project's share of total revenues</t>
  </si>
  <si>
    <t>CoBar PTC</t>
  </si>
  <si>
    <t>Snowflake A</t>
  </si>
  <si>
    <t>Generation and energy storage Capacity (MW/MWh)</t>
  </si>
  <si>
    <t>***Tax benefits under the IRA. PTC is assumed, based on the project’s expected production and a yearly CPI indexation of 2%, discounted by 8% to COD.  For the ITC, a step-up adjustment was made to reflect the eligible higher tax credit rates, enhancing the valuation and return of the project by considering the increased financial project value.</t>
  </si>
  <si>
    <t>12 Months ended December 31</t>
  </si>
  <si>
    <t>3 Months ended December 31</t>
  </si>
  <si>
    <t>Installed Capacity (MW)
December-2024</t>
  </si>
  <si>
    <t>Installed Storage (MWh)
December-2024</t>
  </si>
  <si>
    <t>12 Months ended December 31, 2024</t>
  </si>
  <si>
    <t>12 Months ended December 31, 2023</t>
  </si>
  <si>
    <t>As of 31th December 2024</t>
  </si>
  <si>
    <t>As of 31th December 2023</t>
  </si>
  <si>
    <t>December 2024</t>
  </si>
  <si>
    <t>December 2023</t>
  </si>
  <si>
    <t>3 Months ended December  31, 2024</t>
  </si>
  <si>
    <t>Debt balance as of December  31, 2024</t>
  </si>
  <si>
    <t>Capital Invested as of December 31, 2024</t>
  </si>
  <si>
    <t>Equity Invested as of December 31, 2024</t>
  </si>
  <si>
    <r>
      <t>* EBITDA results included $12m in the 12 months ended December 24 and $1m in the 3 month ended December 24,</t>
    </r>
    <r>
      <rPr>
        <sz val="13"/>
        <rFont val="Heebo"/>
        <charset val="177"/>
      </rPr>
      <t xml:space="preserve"> of compensation recognized a due to the delay in reaching full production at Project Björnberget, Atrisco and Emek Habacha</t>
    </r>
  </si>
  <si>
    <t>813-855</t>
  </si>
  <si>
    <t>348-365</t>
  </si>
  <si>
    <t>466-490</t>
  </si>
  <si>
    <t>9%-11%</t>
  </si>
  <si>
    <t>60-63</t>
  </si>
  <si>
    <t>44-47</t>
  </si>
  <si>
    <t>51-54</t>
  </si>
  <si>
    <t>55-57</t>
  </si>
  <si>
    <t>71-75</t>
  </si>
  <si>
    <t>312-328</t>
  </si>
  <si>
    <t>142-149</t>
  </si>
  <si>
    <t>170-179</t>
  </si>
  <si>
    <t>284-299</t>
  </si>
  <si>
    <t>167-175</t>
  </si>
  <si>
    <t>205-215</t>
  </si>
  <si>
    <t>26-28</t>
  </si>
  <si>
    <t>6/51</t>
  </si>
  <si>
    <t>27%-33%</t>
  </si>
  <si>
    <t>H2 2025- H2 2026</t>
  </si>
  <si>
    <t>37-38</t>
  </si>
  <si>
    <t>15%-25%</t>
  </si>
  <si>
    <t>15/135</t>
  </si>
  <si>
    <t>1,878-1,974</t>
  </si>
  <si>
    <t>1,041/2,299</t>
  </si>
  <si>
    <t>1,056/2,434</t>
  </si>
  <si>
    <t>777-816</t>
  </si>
  <si>
    <t>1,102-1,158</t>
  </si>
  <si>
    <t>170-180</t>
  </si>
  <si>
    <t>175-185</t>
  </si>
  <si>
    <t>634-666</t>
  </si>
  <si>
    <t>1,055-1,109</t>
  </si>
  <si>
    <t>277-292</t>
  </si>
  <si>
    <t>511-537</t>
  </si>
  <si>
    <t>123-129</t>
  </si>
  <si>
    <t>95-100</t>
  </si>
  <si>
    <t>1,414-1,487</t>
  </si>
  <si>
    <t>588-618</t>
  </si>
  <si>
    <t>826-869</t>
  </si>
  <si>
    <t>117-123</t>
  </si>
  <si>
    <t>94-99</t>
  </si>
  <si>
    <t>Nardo Storage</t>
  </si>
  <si>
    <t>0/920</t>
  </si>
  <si>
    <t>144-151</t>
  </si>
  <si>
    <t>23%-28%</t>
  </si>
  <si>
    <t>31-33</t>
  </si>
  <si>
    <t>0/96</t>
  </si>
  <si>
    <t>688/400</t>
  </si>
  <si>
    <t>726/400</t>
  </si>
  <si>
    <t>2,560 MW +4,258MWh</t>
  </si>
  <si>
    <t>1,162-1,222</t>
  </si>
  <si>
    <t>22-24</t>
  </si>
  <si>
    <t>91-94</t>
  </si>
  <si>
    <t>DC (10%) &amp; EC (10%)</t>
  </si>
  <si>
    <t>10%-20%</t>
  </si>
  <si>
    <t>85-88</t>
  </si>
  <si>
    <t>68-71</t>
  </si>
  <si>
    <t>25%-35%</t>
  </si>
  <si>
    <t>7-8</t>
  </si>
  <si>
    <t>5-6</t>
  </si>
  <si>
    <t>1,275-1,340</t>
  </si>
  <si>
    <t>103-106</t>
  </si>
  <si>
    <t>81-85</t>
  </si>
  <si>
    <t>4,541-4,773</t>
  </si>
  <si>
    <t>377-394</t>
  </si>
  <si>
    <t>297-313</t>
  </si>
  <si>
    <t xml:space="preserve">Mature Project portfolio  grew by 110 MW and 968 MWh </t>
  </si>
  <si>
    <t>Operational portfolio grew by 84 MW and 1,241 MWh with the launch of Atrisco Storage</t>
  </si>
  <si>
    <t>0%-10%**</t>
  </si>
  <si>
    <t>BESS</t>
  </si>
  <si>
    <t>Poland</t>
  </si>
  <si>
    <t xml:space="preserve">Nardo Storage </t>
  </si>
  <si>
    <t>Crimson Orchard</t>
  </si>
  <si>
    <t>Bjornberget – BESS</t>
  </si>
  <si>
    <t>15/0</t>
  </si>
  <si>
    <t>0/148</t>
  </si>
  <si>
    <t>0/51</t>
  </si>
  <si>
    <t>0/24</t>
  </si>
  <si>
    <t>Israel Storage</t>
  </si>
  <si>
    <t>Idaho</t>
  </si>
  <si>
    <t>Idaho Power</t>
  </si>
  <si>
    <t>22-23</t>
  </si>
  <si>
    <t>17-19</t>
  </si>
  <si>
    <t>52-55</t>
  </si>
  <si>
    <t>41-43</t>
  </si>
  <si>
    <t>12%-15%</t>
  </si>
  <si>
    <t xml:space="preserve">USA </t>
  </si>
  <si>
    <t>8/42</t>
  </si>
  <si>
    <t>78-132</t>
  </si>
  <si>
    <t>512-538</t>
  </si>
  <si>
    <t>1,921-2,020</t>
  </si>
  <si>
    <t>** The required equity during construction is estimated at 10% and is expected to decrease to 0% at COD</t>
  </si>
  <si>
    <t>Comprises a cluster of 3 projects. Additional 3.2GWh storage potential</t>
  </si>
  <si>
    <t>650-684</t>
  </si>
  <si>
    <t>763-802</t>
  </si>
  <si>
    <t>1,915-2,012</t>
  </si>
  <si>
    <t>356-374</t>
  </si>
  <si>
    <t>2,619-2,753</t>
  </si>
  <si>
    <t>9-11</t>
  </si>
  <si>
    <t>18-22</t>
  </si>
  <si>
    <t>Israel Under Construction</t>
  </si>
  <si>
    <t>23%-27%</t>
  </si>
  <si>
    <t>131-140</t>
  </si>
  <si>
    <t>134-143</t>
  </si>
  <si>
    <t>Including Rustic hills 1+2, Coggon, Gemstone and Crimson orchard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</si>
</sst>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3" formatCode="_-* #,##0.00_-;\-* #,##0.00_-;_-* &quot;-&quot;??_-;_-@_-"/>
    <numFmt numFmtId="164" formatCode="_ * #,##0.00_ ;_ * \-#,##0.00_ ;_ * &quot;-&quot;??_ ;_ @_ "/>
    <numFmt numFmtId="165" formatCode="0.0%"/>
    <numFmt numFmtId="166" formatCode="#,##0.0"/>
    <numFmt numFmtId="167" formatCode="0.0"/>
    <numFmt numFmtId="168" formatCode="#,##0.000"/>
  </numFmts>
  <fonts count="40" x14ac:knownFonts="1">
    <font>
      <sz val="11"/>
      <color theme="1"/>
      <name val="Calibri"/>
      <family val="2"/>
      <scheme val="minor"/>
    </font>
    <font>
      <sz val="13"/>
      <color theme="0"/>
      <name val="Heebo"/>
      <charset val="177"/>
    </font>
    <font>
      <b/>
      <sz val="13"/>
      <color theme="0"/>
      <name val="Heebo"/>
      <charset val="177"/>
    </font>
    <font>
      <sz val="13"/>
      <name val="Heebo"/>
      <charset val="177"/>
    </font>
    <font>
      <b/>
      <sz val="13"/>
      <name val="Heebo"/>
      <charset val="177"/>
    </font>
    <font>
      <sz val="13"/>
      <color theme="1"/>
      <name val="Heebo"/>
      <charset val="177"/>
    </font>
    <font>
      <b/>
      <sz val="13"/>
      <color theme="1"/>
      <name val="Heebo"/>
      <charset val="177"/>
    </font>
    <font>
      <b/>
      <sz val="11"/>
      <color theme="0"/>
      <name val="Heebo"/>
      <charset val="177"/>
    </font>
    <font>
      <sz val="14"/>
      <color theme="1"/>
      <name val="Calibri"/>
      <family val="2"/>
      <scheme val="minor"/>
    </font>
    <font>
      <sz val="11"/>
      <color theme="1"/>
      <name val="Calibri"/>
      <family val="2"/>
      <scheme val="minor"/>
    </font>
    <font>
      <i/>
      <sz val="13"/>
      <color theme="0"/>
      <name val="Heebo"/>
      <charset val="177"/>
    </font>
    <font>
      <sz val="11.5"/>
      <color rgb="FFF1F1F1"/>
      <name val="Calibri"/>
      <family val="2"/>
      <scheme val="minor"/>
    </font>
    <font>
      <sz val="13"/>
      <color rgb="FF00B050"/>
      <name val="Heebo"/>
      <charset val="177"/>
    </font>
    <font>
      <sz val="11"/>
      <color theme="1"/>
      <name val="Calibri"/>
      <family val="2"/>
      <charset val="177"/>
      <scheme val="minor"/>
    </font>
    <font>
      <b/>
      <sz val="14"/>
      <color theme="1"/>
      <name val="Calibri"/>
      <family val="2"/>
      <scheme val="minor"/>
    </font>
    <font>
      <sz val="12"/>
      <color rgb="FF000000"/>
      <name val="Heebo"/>
      <charset val="177"/>
    </font>
    <font>
      <sz val="12"/>
      <color rgb="FF132547"/>
      <name val="Heebo"/>
      <charset val="177"/>
    </font>
    <font>
      <b/>
      <sz val="12"/>
      <color rgb="FF132547"/>
      <name val="Heebo"/>
      <charset val="177"/>
    </font>
    <font>
      <sz val="11"/>
      <color rgb="FF132547"/>
      <name val="Heebo"/>
      <charset val="177"/>
    </font>
    <font>
      <b/>
      <sz val="8"/>
      <color rgb="FF2D3C4E"/>
      <name val="Nunito"/>
    </font>
    <font>
      <sz val="13"/>
      <color rgb="FFFF0000"/>
      <name val="Heebo"/>
      <charset val="177"/>
    </font>
    <font>
      <sz val="18"/>
      <color theme="1"/>
      <name val="Calibri"/>
      <family val="2"/>
      <scheme val="minor"/>
    </font>
    <font>
      <b/>
      <sz val="16"/>
      <color rgb="FF00B050"/>
      <name val="Heebo"/>
      <charset val="177"/>
    </font>
    <font>
      <b/>
      <sz val="11"/>
      <color theme="1"/>
      <name val="Calibri"/>
      <family val="2"/>
      <scheme val="minor"/>
    </font>
    <font>
      <sz val="11"/>
      <color rgb="FF00B050"/>
      <name val="Calibri"/>
      <family val="2"/>
      <scheme val="minor"/>
    </font>
    <font>
      <u/>
      <sz val="14"/>
      <color theme="1"/>
      <name val="Calibri"/>
      <family val="2"/>
      <scheme val="minor"/>
    </font>
    <font>
      <b/>
      <sz val="14"/>
      <name val="Calibri"/>
      <family val="2"/>
      <scheme val="minor"/>
    </font>
    <font>
      <sz val="11"/>
      <name val="Calibri"/>
      <family val="2"/>
      <scheme val="minor"/>
    </font>
    <font>
      <sz val="12"/>
      <name val="Calibri"/>
      <family val="2"/>
      <scheme val="minor"/>
    </font>
    <font>
      <sz val="12"/>
      <color theme="1"/>
      <name val="Heebo"/>
      <charset val="177"/>
    </font>
    <font>
      <b/>
      <sz val="12"/>
      <color theme="1"/>
      <name val="Calibri"/>
      <family val="2"/>
      <scheme val="minor"/>
    </font>
    <font>
      <sz val="9"/>
      <color theme="1"/>
      <name val="Gisha"/>
      <family val="2"/>
    </font>
    <font>
      <sz val="10"/>
      <color theme="0"/>
      <name val="Calibri"/>
      <family val="2"/>
      <scheme val="minor"/>
    </font>
    <font>
      <b/>
      <sz val="11"/>
      <color theme="1"/>
      <name val="Heebo"/>
      <charset val="177"/>
    </font>
    <font>
      <sz val="11"/>
      <color theme="1"/>
      <name val="Heebo"/>
      <charset val="177"/>
    </font>
    <font>
      <sz val="11"/>
      <color rgb="FF000000"/>
      <name val="Heebo"/>
      <charset val="177"/>
    </font>
    <font>
      <sz val="11"/>
      <color theme="0"/>
      <name val="Heebo"/>
      <charset val="177"/>
    </font>
    <font>
      <sz val="11"/>
      <color rgb="FFFF0000"/>
      <name val="Heebo"/>
      <charset val="177"/>
    </font>
    <font>
      <b/>
      <sz val="13"/>
      <color rgb="FFFF0000"/>
      <name val="Heebo"/>
      <charset val="177"/>
    </font>
    <font>
      <sz val="11"/>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132547"/>
        <bgColor indexed="64"/>
      </patternFill>
    </fill>
    <fill>
      <patternFill patternType="solid">
        <fgColor rgb="FF767171"/>
        <bgColor indexed="64"/>
      </patternFill>
    </fill>
    <fill>
      <patternFill patternType="solid">
        <fgColor theme="0" tint="-0.14996795556505021"/>
        <bgColor indexed="64"/>
      </patternFill>
    </fill>
    <fill>
      <patternFill patternType="solid">
        <fgColor theme="3"/>
        <bgColor indexed="64"/>
      </patternFill>
    </fill>
    <fill>
      <patternFill patternType="solid">
        <fgColor theme="0" tint="-0.14999847407452621"/>
        <bgColor rgb="FF000000"/>
      </patternFill>
    </fill>
    <fill>
      <patternFill patternType="solid">
        <fgColor rgb="FF236194"/>
        <bgColor indexed="64"/>
      </patternFill>
    </fill>
    <fill>
      <patternFill patternType="solid">
        <fgColor theme="6" tint="0.59999389629810485"/>
        <bgColor indexed="64"/>
      </patternFill>
    </fill>
    <fill>
      <patternFill patternType="solid">
        <fgColor rgb="FFD9D9D9"/>
        <bgColor indexed="64"/>
      </patternFill>
    </fill>
  </fills>
  <borders count="45">
    <border>
      <left/>
      <right/>
      <top/>
      <bottom/>
      <diagonal/>
    </border>
    <border>
      <left/>
      <right/>
      <top style="thin">
        <color indexed="64"/>
      </top>
      <bottom/>
      <diagonal/>
    </border>
    <border>
      <left/>
      <right/>
      <top style="thin">
        <color indexed="64"/>
      </top>
      <bottom style="thin">
        <color indexed="64"/>
      </bottom>
      <diagonal/>
    </border>
    <border>
      <left/>
      <right style="thin">
        <color auto="1"/>
      </right>
      <top/>
      <bottom/>
      <diagonal/>
    </border>
    <border>
      <left/>
      <right style="thin">
        <color auto="1"/>
      </right>
      <top style="thin">
        <color indexed="64"/>
      </top>
      <bottom/>
      <diagonal/>
    </border>
    <border>
      <left style="thin">
        <color auto="1"/>
      </left>
      <right/>
      <top/>
      <bottom/>
      <diagonal/>
    </border>
    <border>
      <left style="thin">
        <color auto="1"/>
      </left>
      <right/>
      <top style="thin">
        <color indexed="64"/>
      </top>
      <bottom/>
      <diagonal/>
    </border>
    <border>
      <left/>
      <right style="thin">
        <color auto="1"/>
      </right>
      <top/>
      <bottom style="thin">
        <color auto="1"/>
      </bottom>
      <diagonal/>
    </border>
    <border>
      <left/>
      <right/>
      <top/>
      <bottom style="thin">
        <color auto="1"/>
      </bottom>
      <diagonal/>
    </border>
    <border>
      <left style="thin">
        <color auto="1"/>
      </left>
      <right/>
      <top style="thin">
        <color indexed="64"/>
      </top>
      <bottom style="thin">
        <color auto="1"/>
      </bottom>
      <diagonal/>
    </border>
    <border>
      <left/>
      <right style="thin">
        <color auto="1"/>
      </right>
      <top style="thin">
        <color indexed="64"/>
      </top>
      <bottom style="thin">
        <color auto="1"/>
      </bottom>
      <diagonal/>
    </border>
    <border>
      <left/>
      <right/>
      <top style="thin">
        <color theme="0"/>
      </top>
      <bottom/>
      <diagonal/>
    </border>
    <border>
      <left style="thin">
        <color indexed="64"/>
      </left>
      <right/>
      <top/>
      <bottom style="thin">
        <color indexed="64"/>
      </bottom>
      <diagonal/>
    </border>
    <border>
      <left style="thin">
        <color auto="1"/>
      </left>
      <right style="thin">
        <color auto="1"/>
      </right>
      <top style="thin">
        <color indexed="64"/>
      </top>
      <bottom style="thin">
        <color indexed="64"/>
      </bottom>
      <diagonal/>
    </border>
    <border>
      <left style="thin">
        <color auto="1"/>
      </left>
      <right style="thin">
        <color auto="1"/>
      </right>
      <top style="thin">
        <color indexed="64"/>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style="thin">
        <color theme="0"/>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thin">
        <color theme="0"/>
      </right>
      <top style="thin">
        <color indexed="64"/>
      </top>
      <bottom/>
      <diagonal/>
    </border>
    <border>
      <left/>
      <right style="thin">
        <color theme="0"/>
      </right>
      <top/>
      <bottom/>
      <diagonal/>
    </border>
    <border>
      <left style="thin">
        <color theme="0"/>
      </left>
      <right/>
      <top style="thin">
        <color theme="0"/>
      </top>
      <bottom/>
      <diagonal/>
    </border>
    <border>
      <left style="thin">
        <color theme="0"/>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medium">
        <color indexed="64"/>
      </right>
      <top style="thin">
        <color indexed="64"/>
      </top>
      <bottom/>
      <diagonal/>
    </border>
    <border>
      <left style="thin">
        <color theme="0"/>
      </left>
      <right/>
      <top style="thin">
        <color theme="0"/>
      </top>
      <bottom style="thin">
        <color auto="1"/>
      </bottom>
      <diagonal/>
    </border>
    <border>
      <left/>
      <right style="thin">
        <color theme="0"/>
      </right>
      <top style="thin">
        <color theme="0"/>
      </top>
      <bottom style="thin">
        <color indexed="64"/>
      </bottom>
      <diagonal/>
    </border>
    <border>
      <left style="thin">
        <color theme="0"/>
      </left>
      <right/>
      <top/>
      <bottom style="thin">
        <color indexed="64"/>
      </bottom>
      <diagonal/>
    </border>
  </borders>
  <cellStyleXfs count="10">
    <xf numFmtId="0" fontId="0" fillId="0" borderId="0"/>
    <xf numFmtId="9" fontId="9" fillId="0" borderId="0" applyFont="0" applyFill="0" applyBorder="0" applyAlignment="0" applyProtection="0"/>
    <xf numFmtId="0" fontId="13" fillId="0" borderId="0"/>
    <xf numFmtId="0" fontId="9" fillId="0" borderId="0"/>
    <xf numFmtId="164" fontId="1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1" fillId="0" borderId="0"/>
    <xf numFmtId="0" fontId="32" fillId="8" borderId="13" applyNumberFormat="0" applyProtection="0">
      <alignment horizontal="center" vertical="center"/>
    </xf>
    <xf numFmtId="43" fontId="9" fillId="0" borderId="0" applyFont="0" applyFill="0" applyBorder="0" applyAlignment="0" applyProtection="0"/>
  </cellStyleXfs>
  <cellXfs count="345">
    <xf numFmtId="0" fontId="0" fillId="0" borderId="0" xfId="0"/>
    <xf numFmtId="0" fontId="2" fillId="3" borderId="0" xfId="0" applyFont="1" applyFill="1" applyAlignment="1">
      <alignment vertical="center"/>
    </xf>
    <xf numFmtId="0" fontId="1" fillId="3" borderId="1" xfId="0" applyFont="1" applyFill="1" applyBorder="1" applyAlignment="1">
      <alignment horizontal="center" vertical="center" wrapText="1"/>
    </xf>
    <xf numFmtId="0" fontId="5" fillId="0" borderId="0" xfId="0" applyFont="1" applyAlignment="1">
      <alignment vertical="center"/>
    </xf>
    <xf numFmtId="0" fontId="1" fillId="3" borderId="0" xfId="0" applyFont="1" applyFill="1" applyAlignment="1">
      <alignment horizontal="center" vertical="center" wrapText="1"/>
    </xf>
    <xf numFmtId="0" fontId="4" fillId="0" borderId="0" xfId="0" applyFont="1" applyAlignment="1">
      <alignment vertical="center"/>
    </xf>
    <xf numFmtId="0" fontId="3" fillId="2" borderId="6" xfId="0" applyFont="1" applyFill="1" applyBorder="1" applyAlignment="1">
      <alignment vertical="center"/>
    </xf>
    <xf numFmtId="0" fontId="3"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6" fillId="2" borderId="1" xfId="0" applyFont="1" applyFill="1" applyBorder="1" applyAlignment="1">
      <alignment vertical="center"/>
    </xf>
    <xf numFmtId="0" fontId="5" fillId="2" borderId="5" xfId="0" applyFont="1" applyFill="1" applyBorder="1" applyAlignment="1">
      <alignment vertical="center"/>
    </xf>
    <xf numFmtId="0" fontId="5" fillId="0" borderId="0" xfId="0" applyFont="1" applyAlignment="1">
      <alignment horizontal="center" vertical="center"/>
    </xf>
    <xf numFmtId="0" fontId="2" fillId="4" borderId="0" xfId="0" applyFont="1" applyFill="1" applyAlignment="1">
      <alignment vertical="center"/>
    </xf>
    <xf numFmtId="0" fontId="1" fillId="4" borderId="0" xfId="0" applyFont="1" applyFill="1" applyAlignment="1">
      <alignment vertical="center"/>
    </xf>
    <xf numFmtId="0" fontId="1" fillId="0" borderId="0" xfId="0" applyFont="1" applyAlignment="1">
      <alignment vertical="center"/>
    </xf>
    <xf numFmtId="8" fontId="5"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1" fillId="3" borderId="0" xfId="0" applyFont="1" applyFill="1" applyAlignment="1">
      <alignment horizontal="center" vertical="center"/>
    </xf>
    <xf numFmtId="0" fontId="2" fillId="3" borderId="0" xfId="0" applyFont="1" applyFill="1" applyAlignment="1">
      <alignment horizontal="center" vertical="center" wrapText="1"/>
    </xf>
    <xf numFmtId="0" fontId="1" fillId="3" borderId="3" xfId="0" applyFont="1" applyFill="1" applyBorder="1" applyAlignment="1">
      <alignment horizontal="center" vertical="center" wrapText="1"/>
    </xf>
    <xf numFmtId="0" fontId="5" fillId="0" borderId="8" xfId="0" applyFont="1" applyBorder="1" applyAlignment="1">
      <alignment vertical="center"/>
    </xf>
    <xf numFmtId="0" fontId="5" fillId="0" borderId="12" xfId="0" applyFont="1" applyBorder="1" applyAlignment="1">
      <alignment horizontal="left" vertical="center" indent="2"/>
    </xf>
    <xf numFmtId="0" fontId="2" fillId="4" borderId="0" xfId="0" applyFont="1" applyFill="1" applyAlignment="1">
      <alignment horizontal="left" vertical="center"/>
    </xf>
    <xf numFmtId="0" fontId="2" fillId="4" borderId="0" xfId="0" applyFont="1" applyFill="1" applyAlignment="1">
      <alignment vertical="center" wrapText="1"/>
    </xf>
    <xf numFmtId="0" fontId="1" fillId="4" borderId="0" xfId="0"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horizontal="center" vertical="center" wrapText="1"/>
    </xf>
    <xf numFmtId="0" fontId="3" fillId="2" borderId="3" xfId="0" applyFont="1" applyFill="1" applyBorder="1" applyAlignment="1">
      <alignment vertical="center" wrapText="1"/>
    </xf>
    <xf numFmtId="0" fontId="0" fillId="0" borderId="0" xfId="0" applyAlignment="1">
      <alignment wrapText="1"/>
    </xf>
    <xf numFmtId="0" fontId="3" fillId="2" borderId="3"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1" fillId="3" borderId="11" xfId="0" applyFont="1" applyFill="1" applyBorder="1" applyAlignment="1">
      <alignment horizontal="center" vertical="center" wrapText="1"/>
    </xf>
    <xf numFmtId="3" fontId="3" fillId="2" borderId="0" xfId="0" applyNumberFormat="1" applyFont="1" applyFill="1" applyAlignment="1">
      <alignment horizontal="center" vertical="center"/>
    </xf>
    <xf numFmtId="0" fontId="2" fillId="3" borderId="0" xfId="0" applyFont="1" applyFill="1" applyAlignment="1">
      <alignment horizontal="left" vertical="center" wrapText="1"/>
    </xf>
    <xf numFmtId="0" fontId="5" fillId="0" borderId="13" xfId="0" applyFont="1" applyBorder="1" applyAlignment="1">
      <alignment horizontal="center" vertical="center"/>
    </xf>
    <xf numFmtId="3" fontId="5" fillId="0" borderId="13" xfId="0" applyNumberFormat="1" applyFont="1" applyBorder="1" applyAlignment="1">
      <alignment horizontal="center" vertical="center"/>
    </xf>
    <xf numFmtId="0" fontId="5" fillId="0" borderId="13" xfId="0" applyFont="1" applyBorder="1" applyAlignment="1">
      <alignment horizontal="center" vertical="center" wrapText="1"/>
    </xf>
    <xf numFmtId="0" fontId="6" fillId="0" borderId="13" xfId="0" applyFont="1" applyBorder="1" applyAlignment="1">
      <alignment horizontal="center" vertical="center" wrapText="1"/>
    </xf>
    <xf numFmtId="3" fontId="6" fillId="0" borderId="13" xfId="0" applyNumberFormat="1" applyFont="1" applyBorder="1" applyAlignment="1">
      <alignment horizontal="center" vertical="center"/>
    </xf>
    <xf numFmtId="3" fontId="3" fillId="2" borderId="1" xfId="0" applyNumberFormat="1" applyFont="1" applyFill="1" applyBorder="1" applyAlignment="1">
      <alignment horizontal="center" vertical="center"/>
    </xf>
    <xf numFmtId="3" fontId="4" fillId="2" borderId="1" xfId="0" applyNumberFormat="1" applyFont="1" applyFill="1" applyBorder="1" applyAlignment="1">
      <alignment horizontal="center" vertical="center"/>
    </xf>
    <xf numFmtId="3" fontId="3" fillId="2" borderId="0" xfId="0" applyNumberFormat="1" applyFont="1" applyFill="1" applyAlignment="1">
      <alignment horizontal="center" vertical="center" wrapText="1"/>
    </xf>
    <xf numFmtId="0" fontId="3" fillId="2" borderId="15" xfId="0" applyFont="1" applyFill="1" applyBorder="1" applyAlignment="1">
      <alignment horizontal="left" vertical="center" wrapText="1"/>
    </xf>
    <xf numFmtId="0" fontId="8" fillId="0" borderId="0" xfId="0" applyFont="1"/>
    <xf numFmtId="0" fontId="6" fillId="0" borderId="13"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165" fontId="3" fillId="2" borderId="0" xfId="1" applyNumberFormat="1" applyFont="1" applyFill="1" applyAlignment="1">
      <alignment horizontal="center" vertical="center" wrapText="1"/>
    </xf>
    <xf numFmtId="0" fontId="6" fillId="2" borderId="6" xfId="0" applyFont="1" applyFill="1" applyBorder="1" applyAlignment="1">
      <alignment vertical="center"/>
    </xf>
    <xf numFmtId="3" fontId="3" fillId="2" borderId="3" xfId="0" applyNumberFormat="1" applyFont="1" applyFill="1" applyBorder="1" applyAlignment="1">
      <alignment horizontal="center" vertical="center"/>
    </xf>
    <xf numFmtId="0" fontId="5" fillId="0" borderId="0" xfId="0" applyFont="1" applyAlignment="1">
      <alignment vertical="center" wrapText="1"/>
    </xf>
    <xf numFmtId="0" fontId="10" fillId="3" borderId="6" xfId="0" applyFont="1" applyFill="1" applyBorder="1" applyAlignment="1">
      <alignment horizontal="left" vertical="center"/>
    </xf>
    <xf numFmtId="0" fontId="12" fillId="0" borderId="0" xfId="0" applyFont="1" applyAlignment="1">
      <alignment vertical="center"/>
    </xf>
    <xf numFmtId="166" fontId="5" fillId="0" borderId="0" xfId="0" applyNumberFormat="1" applyFont="1" applyAlignment="1">
      <alignment vertical="center"/>
    </xf>
    <xf numFmtId="166" fontId="1" fillId="4" borderId="0" xfId="0" applyNumberFormat="1" applyFont="1" applyFill="1" applyAlignment="1">
      <alignment vertical="center"/>
    </xf>
    <xf numFmtId="3" fontId="5" fillId="0" borderId="0" xfId="0" applyNumberFormat="1" applyFont="1" applyAlignment="1">
      <alignment vertical="center"/>
    </xf>
    <xf numFmtId="17" fontId="3" fillId="2" borderId="22" xfId="0" applyNumberFormat="1" applyFont="1" applyFill="1" applyBorder="1" applyAlignment="1">
      <alignment horizontal="center" vertical="center"/>
    </xf>
    <xf numFmtId="9" fontId="3" fillId="2" borderId="0" xfId="1" applyFont="1" applyFill="1" applyAlignment="1">
      <alignment horizontal="center" vertical="center" wrapText="1"/>
    </xf>
    <xf numFmtId="9" fontId="3" fillId="2" borderId="8" xfId="1" applyFont="1" applyFill="1" applyBorder="1" applyAlignment="1">
      <alignment horizontal="center" vertical="center" wrapText="1"/>
    </xf>
    <xf numFmtId="3" fontId="6" fillId="5" borderId="8" xfId="0" applyNumberFormat="1" applyFont="1" applyFill="1" applyBorder="1" applyAlignment="1">
      <alignment horizontal="center" vertical="center"/>
    </xf>
    <xf numFmtId="0" fontId="3" fillId="2" borderId="15" xfId="0" applyFont="1" applyFill="1" applyBorder="1" applyAlignment="1">
      <alignment vertical="center" wrapText="1"/>
    </xf>
    <xf numFmtId="0" fontId="14" fillId="0" borderId="0" xfId="0" applyFont="1" applyAlignment="1">
      <alignment vertical="center"/>
    </xf>
    <xf numFmtId="0" fontId="18" fillId="0" borderId="0" xfId="0" applyFont="1" applyAlignment="1">
      <alignment horizontal="justify" vertical="center" readingOrder="1"/>
    </xf>
    <xf numFmtId="0" fontId="16" fillId="0" borderId="0" xfId="0" applyFont="1" applyAlignment="1">
      <alignment horizontal="left" vertical="top" wrapText="1" readingOrder="1"/>
    </xf>
    <xf numFmtId="3" fontId="5" fillId="0" borderId="0" xfId="0" applyNumberFormat="1" applyFont="1" applyAlignment="1">
      <alignment horizontal="center" vertical="center"/>
    </xf>
    <xf numFmtId="9" fontId="5" fillId="0" borderId="0" xfId="0" applyNumberFormat="1" applyFont="1" applyAlignment="1">
      <alignment vertical="center"/>
    </xf>
    <xf numFmtId="0" fontId="2" fillId="3" borderId="19" xfId="0" applyFont="1" applyFill="1" applyBorder="1" applyAlignment="1">
      <alignment horizontal="centerContinuous" vertical="center"/>
    </xf>
    <xf numFmtId="3" fontId="5" fillId="2" borderId="4" xfId="0"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0" fontId="3" fillId="0" borderId="8" xfId="0" applyFont="1" applyBorder="1" applyAlignment="1">
      <alignment vertical="center" wrapText="1"/>
    </xf>
    <xf numFmtId="0" fontId="3" fillId="0" borderId="0" xfId="0" applyFont="1" applyAlignment="1">
      <alignment vertical="center" wrapText="1"/>
    </xf>
    <xf numFmtId="3" fontId="6" fillId="5" borderId="1" xfId="0" applyNumberFormat="1" applyFont="1" applyFill="1" applyBorder="1" applyAlignment="1">
      <alignment horizontal="center" vertical="center"/>
    </xf>
    <xf numFmtId="0" fontId="5" fillId="0" borderId="0" xfId="0" applyFont="1" applyAlignment="1">
      <alignment horizontal="left" vertical="center"/>
    </xf>
    <xf numFmtId="9" fontId="3" fillId="2" borderId="0" xfId="1" applyFont="1" applyFill="1" applyBorder="1" applyAlignment="1">
      <alignment horizontal="center" vertical="center" wrapText="1"/>
    </xf>
    <xf numFmtId="0" fontId="2" fillId="3" borderId="5" xfId="0" applyFont="1" applyFill="1" applyBorder="1" applyAlignment="1">
      <alignment vertical="center"/>
    </xf>
    <xf numFmtId="3" fontId="0" fillId="0" borderId="0" xfId="0" applyNumberFormat="1"/>
    <xf numFmtId="3" fontId="0" fillId="0" borderId="0" xfId="0" applyNumberFormat="1" applyAlignment="1">
      <alignment horizontal="center"/>
    </xf>
    <xf numFmtId="1" fontId="5" fillId="0" borderId="0" xfId="0" applyNumberFormat="1" applyFont="1" applyAlignment="1">
      <alignment vertical="center"/>
    </xf>
    <xf numFmtId="3" fontId="6" fillId="5" borderId="14" xfId="0" applyNumberFormat="1" applyFont="1" applyFill="1" applyBorder="1" applyAlignment="1">
      <alignment horizontal="center" vertical="center"/>
    </xf>
    <xf numFmtId="168" fontId="5" fillId="0" borderId="0" xfId="0" applyNumberFormat="1" applyFont="1" applyAlignment="1">
      <alignment vertical="center"/>
    </xf>
    <xf numFmtId="0" fontId="19" fillId="0" borderId="0" xfId="0" applyFont="1"/>
    <xf numFmtId="0" fontId="20" fillId="0" borderId="0" xfId="0" applyFont="1" applyAlignment="1">
      <alignment vertical="center"/>
    </xf>
    <xf numFmtId="0" fontId="3" fillId="2" borderId="5" xfId="0" applyFont="1" applyFill="1" applyBorder="1" applyAlignment="1">
      <alignment horizontal="left" vertical="center" wrapText="1"/>
    </xf>
    <xf numFmtId="0" fontId="3" fillId="2" borderId="1" xfId="0" applyFont="1" applyFill="1" applyBorder="1" applyAlignment="1">
      <alignment horizontal="center" vertical="center" wrapText="1"/>
    </xf>
    <xf numFmtId="9" fontId="3" fillId="2" borderId="1" xfId="1" applyFont="1" applyFill="1" applyBorder="1" applyAlignment="1">
      <alignment horizontal="center" vertical="center" wrapText="1"/>
    </xf>
    <xf numFmtId="3" fontId="3" fillId="2" borderId="1" xfId="0" applyNumberFormat="1" applyFont="1" applyFill="1" applyBorder="1" applyAlignment="1">
      <alignment horizontal="center" vertical="center" wrapText="1"/>
    </xf>
    <xf numFmtId="0" fontId="2" fillId="3" borderId="30" xfId="0" applyFont="1" applyFill="1" applyBorder="1" applyAlignment="1">
      <alignment horizontal="centerContinuous" vertical="center"/>
    </xf>
    <xf numFmtId="3" fontId="4" fillId="5" borderId="8" xfId="0" applyNumberFormat="1" applyFont="1" applyFill="1" applyBorder="1" applyAlignment="1">
      <alignment horizontal="center" vertical="center"/>
    </xf>
    <xf numFmtId="9" fontId="6" fillId="5" borderId="7" xfId="0" applyNumberFormat="1" applyFont="1" applyFill="1" applyBorder="1" applyAlignment="1">
      <alignment horizontal="center" vertical="center"/>
    </xf>
    <xf numFmtId="37" fontId="3" fillId="2" borderId="3" xfId="0" applyNumberFormat="1" applyFont="1" applyFill="1" applyBorder="1" applyAlignment="1">
      <alignment horizontal="center" vertical="center"/>
    </xf>
    <xf numFmtId="0" fontId="3" fillId="2" borderId="9" xfId="0" applyFont="1" applyFill="1" applyBorder="1" applyAlignment="1">
      <alignment horizontal="left" vertical="center" wrapText="1"/>
    </xf>
    <xf numFmtId="0" fontId="2" fillId="0" borderId="0" xfId="0" applyFont="1" applyAlignment="1">
      <alignment vertical="center"/>
    </xf>
    <xf numFmtId="0" fontId="21" fillId="0" borderId="0" xfId="0" applyFont="1" applyAlignment="1">
      <alignment horizontal="left"/>
    </xf>
    <xf numFmtId="0" fontId="22" fillId="0" borderId="0" xfId="0" applyFont="1" applyAlignment="1">
      <alignment horizontal="right"/>
    </xf>
    <xf numFmtId="0" fontId="2" fillId="3" borderId="1" xfId="0" applyFont="1" applyFill="1" applyBorder="1" applyAlignment="1">
      <alignment horizontal="centerContinuous" vertical="center"/>
    </xf>
    <xf numFmtId="165" fontId="3" fillId="2" borderId="8" xfId="1" applyNumberFormat="1" applyFont="1" applyFill="1" applyBorder="1" applyAlignment="1">
      <alignment horizontal="center" vertical="center" wrapText="1"/>
    </xf>
    <xf numFmtId="0" fontId="2" fillId="3" borderId="0" xfId="0" applyFont="1" applyFill="1" applyAlignment="1">
      <alignment horizontal="centerContinuous" vertical="center"/>
    </xf>
    <xf numFmtId="0" fontId="1" fillId="3" borderId="32" xfId="0" applyFont="1" applyFill="1" applyBorder="1" applyAlignment="1">
      <alignment horizontal="center" vertical="center" wrapText="1"/>
    </xf>
    <xf numFmtId="0" fontId="24" fillId="0" borderId="0" xfId="0" applyFont="1"/>
    <xf numFmtId="3" fontId="4" fillId="2" borderId="12" xfId="0" applyNumberFormat="1" applyFont="1" applyFill="1" applyBorder="1" applyAlignment="1">
      <alignment horizontal="center" vertical="center"/>
    </xf>
    <xf numFmtId="0" fontId="3" fillId="2" borderId="34" xfId="0" applyFont="1" applyFill="1" applyBorder="1" applyAlignment="1">
      <alignment horizontal="center" vertical="center"/>
    </xf>
    <xf numFmtId="3" fontId="3" fillId="2" borderId="23" xfId="0" applyNumberFormat="1" applyFont="1" applyFill="1" applyBorder="1" applyAlignment="1">
      <alignment horizontal="center" vertical="center"/>
    </xf>
    <xf numFmtId="0" fontId="3" fillId="2" borderId="21" xfId="0" applyFont="1" applyFill="1" applyBorder="1" applyAlignment="1">
      <alignment horizontal="center" vertical="center"/>
    </xf>
    <xf numFmtId="0" fontId="3" fillId="2" borderId="27" xfId="0" applyFont="1" applyFill="1" applyBorder="1" applyAlignment="1">
      <alignment horizontal="center" vertical="center"/>
    </xf>
    <xf numFmtId="3" fontId="3" fillId="2" borderId="20" xfId="0" applyNumberFormat="1" applyFont="1" applyFill="1" applyBorder="1" applyAlignment="1">
      <alignment horizontal="center" vertical="center"/>
    </xf>
    <xf numFmtId="3" fontId="3" fillId="2" borderId="28" xfId="0" applyNumberFormat="1" applyFont="1" applyFill="1" applyBorder="1" applyAlignment="1">
      <alignment horizontal="center" vertical="center"/>
    </xf>
    <xf numFmtId="0" fontId="3" fillId="2" borderId="29" xfId="0" applyFont="1" applyFill="1" applyBorder="1" applyAlignment="1">
      <alignment horizontal="center" vertical="center"/>
    </xf>
    <xf numFmtId="17" fontId="3" fillId="2" borderId="24" xfId="0" applyNumberFormat="1" applyFont="1" applyFill="1" applyBorder="1" applyAlignment="1">
      <alignment horizontal="center" vertical="center"/>
    </xf>
    <xf numFmtId="3" fontId="3" fillId="5" borderId="25" xfId="0" applyNumberFormat="1" applyFont="1" applyFill="1" applyBorder="1" applyAlignment="1">
      <alignment horizontal="center" vertical="center"/>
    </xf>
    <xf numFmtId="0" fontId="3" fillId="2" borderId="26" xfId="0" applyFont="1" applyFill="1" applyBorder="1" applyAlignment="1">
      <alignment horizontal="center" vertical="center"/>
    </xf>
    <xf numFmtId="0" fontId="4" fillId="2" borderId="16" xfId="0" applyFont="1" applyFill="1" applyBorder="1" applyAlignment="1">
      <alignment horizontal="center" vertical="center"/>
    </xf>
    <xf numFmtId="0" fontId="3" fillId="5" borderId="12"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0" xfId="0" applyAlignment="1">
      <alignment vertical="center"/>
    </xf>
    <xf numFmtId="3" fontId="3" fillId="2" borderId="5" xfId="0" applyNumberFormat="1" applyFont="1" applyFill="1" applyBorder="1" applyAlignment="1">
      <alignment horizontal="center" vertical="center"/>
    </xf>
    <xf numFmtId="1" fontId="3" fillId="2" borderId="0" xfId="0" applyNumberFormat="1" applyFont="1" applyFill="1" applyAlignment="1">
      <alignment horizontal="center" vertical="center" wrapText="1"/>
    </xf>
    <xf numFmtId="0" fontId="3" fillId="2" borderId="4" xfId="0" applyFont="1" applyFill="1" applyBorder="1" applyAlignment="1">
      <alignment horizontal="center" vertical="center" wrapText="1"/>
    </xf>
    <xf numFmtId="0" fontId="25" fillId="0" borderId="0" xfId="0" applyFont="1"/>
    <xf numFmtId="0" fontId="8" fillId="0" borderId="0" xfId="0" applyFont="1" applyAlignment="1">
      <alignment horizontal="center"/>
    </xf>
    <xf numFmtId="4" fontId="5" fillId="2" borderId="13" xfId="0" applyNumberFormat="1" applyFont="1" applyFill="1" applyBorder="1" applyAlignment="1">
      <alignment horizontal="center" vertical="center"/>
    </xf>
    <xf numFmtId="49" fontId="8" fillId="0" borderId="0" xfId="0" applyNumberFormat="1" applyFont="1"/>
    <xf numFmtId="0" fontId="5" fillId="2" borderId="15" xfId="0" applyFont="1" applyFill="1" applyBorder="1" applyAlignment="1">
      <alignment vertical="center"/>
    </xf>
    <xf numFmtId="0" fontId="5" fillId="2" borderId="0" xfId="0" applyFont="1" applyFill="1" applyAlignment="1">
      <alignment horizontal="center" vertical="center"/>
    </xf>
    <xf numFmtId="1" fontId="5" fillId="2" borderId="0" xfId="0" applyNumberFormat="1" applyFont="1" applyFill="1" applyAlignment="1">
      <alignment horizontal="center" vertical="center"/>
    </xf>
    <xf numFmtId="3" fontId="5" fillId="2" borderId="5" xfId="0" applyNumberFormat="1" applyFont="1" applyFill="1" applyBorder="1" applyAlignment="1">
      <alignment horizontal="center" vertical="center"/>
    </xf>
    <xf numFmtId="9" fontId="5" fillId="2" borderId="0" xfId="0" applyNumberFormat="1" applyFont="1" applyFill="1" applyAlignment="1">
      <alignment horizontal="center" vertical="center"/>
    </xf>
    <xf numFmtId="9" fontId="5" fillId="2" borderId="0" xfId="1" applyFont="1" applyFill="1" applyAlignment="1">
      <alignment horizontal="center" vertical="center"/>
    </xf>
    <xf numFmtId="1" fontId="5" fillId="2" borderId="3"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0" fontId="5" fillId="2" borderId="16" xfId="0" applyFont="1" applyFill="1" applyBorder="1" applyAlignment="1">
      <alignment vertical="center"/>
    </xf>
    <xf numFmtId="0" fontId="6" fillId="2" borderId="14" xfId="0" applyFont="1" applyFill="1" applyBorder="1" applyAlignment="1">
      <alignment vertical="center"/>
    </xf>
    <xf numFmtId="1" fontId="6" fillId="2" borderId="1"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1" fontId="6" fillId="2" borderId="8" xfId="0" applyNumberFormat="1" applyFont="1" applyFill="1" applyBorder="1" applyAlignment="1">
      <alignment horizontal="center" vertical="center"/>
    </xf>
    <xf numFmtId="1" fontId="5" fillId="2" borderId="8" xfId="0" applyNumberFormat="1" applyFont="1" applyFill="1" applyBorder="1" applyAlignment="1">
      <alignment horizontal="center" vertical="center"/>
    </xf>
    <xf numFmtId="1" fontId="5" fillId="2" borderId="7" xfId="0" applyNumberFormat="1" applyFont="1" applyFill="1" applyBorder="1" applyAlignment="1">
      <alignment horizontal="center" vertical="center"/>
    </xf>
    <xf numFmtId="9" fontId="5" fillId="2" borderId="7" xfId="0" applyNumberFormat="1" applyFont="1" applyFill="1" applyBorder="1" applyAlignment="1">
      <alignment horizontal="center" vertical="center"/>
    </xf>
    <xf numFmtId="0" fontId="6" fillId="5" borderId="9" xfId="0" applyFont="1" applyFill="1" applyBorder="1" applyAlignment="1">
      <alignment vertical="center"/>
    </xf>
    <xf numFmtId="3" fontId="6" fillId="2" borderId="9" xfId="0" applyNumberFormat="1" applyFont="1" applyFill="1" applyBorder="1" applyAlignment="1">
      <alignment horizontal="center" vertical="center"/>
    </xf>
    <xf numFmtId="0" fontId="6" fillId="5" borderId="2" xfId="0" applyFont="1" applyFill="1" applyBorder="1" applyAlignment="1">
      <alignment horizontal="center" vertical="center"/>
    </xf>
    <xf numFmtId="0" fontId="6" fillId="5" borderId="10" xfId="0" applyFont="1" applyFill="1" applyBorder="1" applyAlignment="1">
      <alignment horizontal="center" vertical="center"/>
    </xf>
    <xf numFmtId="1" fontId="0" fillId="0" borderId="0" xfId="0" applyNumberFormat="1"/>
    <xf numFmtId="17" fontId="5" fillId="2" borderId="5"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3" fontId="5" fillId="7" borderId="1" xfId="0" applyNumberFormat="1" applyFont="1" applyFill="1" applyBorder="1" applyAlignment="1">
      <alignment horizontal="center" vertical="center"/>
    </xf>
    <xf numFmtId="0" fontId="5" fillId="2" borderId="5" xfId="0" applyFont="1" applyFill="1" applyBorder="1" applyAlignment="1">
      <alignment horizontal="center" vertical="center"/>
    </xf>
    <xf numFmtId="167" fontId="5" fillId="2" borderId="0" xfId="0" applyNumberFormat="1" applyFont="1" applyFill="1" applyAlignment="1">
      <alignment horizontal="center" vertical="center"/>
    </xf>
    <xf numFmtId="1" fontId="5" fillId="2" borderId="5" xfId="0" applyNumberFormat="1" applyFont="1" applyFill="1" applyBorder="1" applyAlignment="1">
      <alignment horizontal="center" vertical="center"/>
    </xf>
    <xf numFmtId="0" fontId="6" fillId="5" borderId="6" xfId="0" applyFont="1" applyFill="1" applyBorder="1" applyAlignment="1">
      <alignment vertical="center"/>
    </xf>
    <xf numFmtId="3" fontId="5" fillId="5" borderId="0" xfId="0" applyNumberFormat="1" applyFont="1" applyFill="1" applyAlignment="1">
      <alignment horizontal="center" vertical="center"/>
    </xf>
    <xf numFmtId="1" fontId="5" fillId="0" borderId="0" xfId="0" applyNumberFormat="1" applyFont="1" applyAlignment="1">
      <alignment horizontal="center" vertical="center"/>
    </xf>
    <xf numFmtId="0" fontId="6" fillId="2" borderId="12" xfId="0" applyFont="1" applyFill="1" applyBorder="1" applyAlignment="1">
      <alignment vertical="center"/>
    </xf>
    <xf numFmtId="0" fontId="6" fillId="5" borderId="12" xfId="0" applyFont="1" applyFill="1" applyBorder="1" applyAlignment="1">
      <alignment vertical="center"/>
    </xf>
    <xf numFmtId="3" fontId="5"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3" fontId="6" fillId="2" borderId="1"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5" fillId="2" borderId="8" xfId="0" applyFont="1" applyFill="1" applyBorder="1" applyAlignment="1">
      <alignment vertical="center"/>
    </xf>
    <xf numFmtId="3" fontId="6" fillId="2" borderId="8" xfId="0" applyNumberFormat="1" applyFont="1" applyFill="1" applyBorder="1" applyAlignment="1">
      <alignment horizontal="center" vertical="center"/>
    </xf>
    <xf numFmtId="3" fontId="6" fillId="2" borderId="4"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0" fontId="27" fillId="0" borderId="0" xfId="0" applyFont="1"/>
    <xf numFmtId="0" fontId="28" fillId="0" borderId="0" xfId="0" applyFont="1"/>
    <xf numFmtId="165" fontId="3" fillId="2" borderId="0" xfId="1" applyNumberFormat="1" applyFont="1" applyFill="1" applyBorder="1" applyAlignment="1">
      <alignment horizontal="center" vertical="center" wrapText="1"/>
    </xf>
    <xf numFmtId="3" fontId="4" fillId="2" borderId="6" xfId="0" applyNumberFormat="1" applyFont="1" applyFill="1" applyBorder="1" applyAlignment="1">
      <alignment horizontal="center" vertical="center"/>
    </xf>
    <xf numFmtId="3" fontId="4" fillId="2" borderId="5" xfId="0" applyNumberFormat="1" applyFont="1" applyFill="1" applyBorder="1" applyAlignment="1">
      <alignment vertical="center"/>
    </xf>
    <xf numFmtId="3" fontId="4" fillId="2" borderId="8" xfId="0" applyNumberFormat="1" applyFont="1" applyFill="1" applyBorder="1" applyAlignment="1">
      <alignment horizontal="center" vertical="center"/>
    </xf>
    <xf numFmtId="0" fontId="6" fillId="5" borderId="13" xfId="0" applyFont="1" applyFill="1" applyBorder="1" applyAlignment="1">
      <alignment horizontal="center" vertical="center"/>
    </xf>
    <xf numFmtId="0" fontId="2" fillId="0" borderId="0" xfId="0" applyFont="1" applyAlignment="1">
      <alignment horizontal="left" vertical="center"/>
    </xf>
    <xf numFmtId="0" fontId="3" fillId="2" borderId="14" xfId="0" applyFont="1" applyFill="1" applyBorder="1" applyAlignment="1">
      <alignment vertical="center" wrapText="1"/>
    </xf>
    <xf numFmtId="9" fontId="3" fillId="2" borderId="3" xfId="0" applyNumberFormat="1" applyFont="1" applyFill="1" applyBorder="1" applyAlignment="1">
      <alignment horizontal="center" vertical="center"/>
    </xf>
    <xf numFmtId="9" fontId="4" fillId="2" borderId="4" xfId="0" applyNumberFormat="1" applyFont="1" applyFill="1" applyBorder="1" applyAlignment="1">
      <alignment horizontal="center" vertical="center"/>
    </xf>
    <xf numFmtId="0" fontId="4" fillId="2" borderId="4" xfId="0" applyFont="1" applyFill="1" applyBorder="1" applyAlignment="1">
      <alignment horizontal="center" vertical="center"/>
    </xf>
    <xf numFmtId="9" fontId="3" fillId="2" borderId="7" xfId="0" applyNumberFormat="1" applyFont="1" applyFill="1" applyBorder="1" applyAlignment="1">
      <alignment horizontal="center" vertical="center"/>
    </xf>
    <xf numFmtId="0" fontId="2" fillId="3" borderId="31"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29" fillId="0" borderId="0" xfId="0" applyFont="1"/>
    <xf numFmtId="0" fontId="0" fillId="0" borderId="0" xfId="0" applyAlignment="1">
      <alignment horizontal="center"/>
    </xf>
    <xf numFmtId="0" fontId="6" fillId="0" borderId="0" xfId="0" applyFont="1" applyAlignment="1">
      <alignment horizontal="center" vertical="center" wrapText="1"/>
    </xf>
    <xf numFmtId="9" fontId="5" fillId="0" borderId="0" xfId="1" applyFont="1" applyAlignment="1">
      <alignment vertical="center"/>
    </xf>
    <xf numFmtId="1" fontId="5" fillId="2" borderId="8" xfId="0" quotePrefix="1" applyNumberFormat="1" applyFont="1" applyFill="1" applyBorder="1" applyAlignment="1">
      <alignment horizontal="center" vertical="center"/>
    </xf>
    <xf numFmtId="3" fontId="0" fillId="0" borderId="0" xfId="0" applyNumberFormat="1" applyAlignment="1">
      <alignment wrapText="1"/>
    </xf>
    <xf numFmtId="0" fontId="23" fillId="0" borderId="0" xfId="0" applyFont="1" applyAlignment="1">
      <alignment wrapText="1"/>
    </xf>
    <xf numFmtId="9" fontId="0" fillId="0" borderId="0" xfId="1" applyFont="1" applyAlignment="1">
      <alignment wrapText="1"/>
    </xf>
    <xf numFmtId="1" fontId="5" fillId="2" borderId="3" xfId="0" quotePrefix="1" applyNumberFormat="1" applyFont="1" applyFill="1" applyBorder="1" applyAlignment="1">
      <alignment horizontal="center" vertical="center"/>
    </xf>
    <xf numFmtId="3" fontId="3" fillId="2" borderId="10" xfId="0" applyNumberFormat="1" applyFont="1" applyFill="1" applyBorder="1" applyAlignment="1">
      <alignment horizontal="center" vertical="center"/>
    </xf>
    <xf numFmtId="4" fontId="0" fillId="0" borderId="0" xfId="0" applyNumberFormat="1" applyAlignment="1">
      <alignment horizontal="center"/>
    </xf>
    <xf numFmtId="3" fontId="30" fillId="0" borderId="0" xfId="0" applyNumberFormat="1" applyFont="1" applyAlignment="1">
      <alignment horizontal="center" vertical="center"/>
    </xf>
    <xf numFmtId="9" fontId="5" fillId="0" borderId="0" xfId="0" applyNumberFormat="1" applyFont="1" applyAlignment="1">
      <alignment horizontal="center" vertical="center"/>
    </xf>
    <xf numFmtId="4" fontId="5" fillId="0" borderId="0" xfId="0" applyNumberFormat="1" applyFont="1" applyAlignment="1">
      <alignment vertical="center"/>
    </xf>
    <xf numFmtId="166" fontId="5" fillId="0" borderId="0" xfId="0" applyNumberFormat="1" applyFont="1" applyAlignment="1">
      <alignment horizontal="center" vertical="center"/>
    </xf>
    <xf numFmtId="9" fontId="5" fillId="2" borderId="3" xfId="0" applyNumberFormat="1" applyFont="1" applyFill="1" applyBorder="1" applyAlignment="1">
      <alignment horizontal="center" vertical="center" wrapText="1"/>
    </xf>
    <xf numFmtId="0" fontId="34" fillId="0" borderId="0" xfId="0" applyFont="1"/>
    <xf numFmtId="3" fontId="34" fillId="0" borderId="0" xfId="0" applyNumberFormat="1" applyFont="1" applyAlignment="1">
      <alignment horizontal="center"/>
    </xf>
    <xf numFmtId="0" fontId="0" fillId="0" borderId="5" xfId="0" applyBorder="1"/>
    <xf numFmtId="0" fontId="2" fillId="3" borderId="0" xfId="0" applyFont="1" applyFill="1" applyAlignment="1">
      <alignment horizontal="right" vertical="center"/>
    </xf>
    <xf numFmtId="3" fontId="3" fillId="9" borderId="0" xfId="0" applyNumberFormat="1" applyFont="1" applyFill="1" applyAlignment="1">
      <alignment horizontal="center" vertical="center"/>
    </xf>
    <xf numFmtId="37" fontId="3" fillId="9" borderId="0" xfId="0" applyNumberFormat="1" applyFont="1" applyFill="1" applyAlignment="1">
      <alignment horizontal="center" vertical="center"/>
    </xf>
    <xf numFmtId="3" fontId="3" fillId="9" borderId="2" xfId="0" applyNumberFormat="1" applyFont="1" applyFill="1" applyBorder="1" applyAlignment="1">
      <alignment horizontal="center" vertical="center"/>
    </xf>
    <xf numFmtId="3" fontId="5" fillId="9" borderId="1" xfId="0" applyNumberFormat="1" applyFont="1" applyFill="1" applyBorder="1" applyAlignment="1">
      <alignment horizontal="center" vertical="center"/>
    </xf>
    <xf numFmtId="3" fontId="5" fillId="9" borderId="0" xfId="0" applyNumberFormat="1" applyFont="1" applyFill="1" applyAlignment="1">
      <alignment horizontal="center" vertical="center"/>
    </xf>
    <xf numFmtId="1" fontId="5" fillId="2" borderId="0" xfId="0" quotePrefix="1" applyNumberFormat="1" applyFont="1" applyFill="1" applyAlignment="1">
      <alignment horizontal="center" vertical="center"/>
    </xf>
    <xf numFmtId="2" fontId="5" fillId="2" borderId="0" xfId="0" quotePrefix="1" applyNumberFormat="1" applyFont="1" applyFill="1" applyAlignment="1">
      <alignment horizontal="center" vertical="center"/>
    </xf>
    <xf numFmtId="3" fontId="5" fillId="2" borderId="12" xfId="0" applyNumberFormat="1" applyFont="1" applyFill="1" applyBorder="1" applyAlignment="1">
      <alignment horizontal="center" vertical="center"/>
    </xf>
    <xf numFmtId="0" fontId="1" fillId="3" borderId="40" xfId="0" applyFont="1" applyFill="1" applyBorder="1" applyAlignment="1">
      <alignment horizontal="center" vertical="center" wrapText="1"/>
    </xf>
    <xf numFmtId="1" fontId="6" fillId="2" borderId="1" xfId="0" quotePrefix="1"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9" fontId="5" fillId="2" borderId="16" xfId="0"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0" fontId="0" fillId="0" borderId="3" xfId="0" applyBorder="1" applyAlignment="1">
      <alignment vertical="center"/>
    </xf>
    <xf numFmtId="1" fontId="5" fillId="9" borderId="0" xfId="0" applyNumberFormat="1" applyFont="1" applyFill="1" applyAlignment="1">
      <alignment horizontal="center" vertical="center"/>
    </xf>
    <xf numFmtId="3" fontId="6" fillId="9" borderId="6" xfId="0" applyNumberFormat="1" applyFont="1" applyFill="1" applyBorder="1" applyAlignment="1">
      <alignment horizontal="center" vertical="center"/>
    </xf>
    <xf numFmtId="3" fontId="6" fillId="9" borderId="8" xfId="0" applyNumberFormat="1" applyFont="1" applyFill="1" applyBorder="1" applyAlignment="1">
      <alignment horizontal="center" vertical="center"/>
    </xf>
    <xf numFmtId="3" fontId="6" fillId="9" borderId="1" xfId="0" applyNumberFormat="1" applyFont="1" applyFill="1" applyBorder="1" applyAlignment="1">
      <alignment horizontal="center" vertical="center"/>
    </xf>
    <xf numFmtId="0" fontId="34" fillId="0" borderId="0" xfId="0" applyFont="1" applyAlignment="1">
      <alignment vertical="center"/>
    </xf>
    <xf numFmtId="0" fontId="33" fillId="0" borderId="0" xfId="0" applyFont="1"/>
    <xf numFmtId="0" fontId="5" fillId="0" borderId="6" xfId="0" applyFont="1" applyBorder="1" applyAlignment="1">
      <alignment vertical="center" wrapText="1"/>
    </xf>
    <xf numFmtId="0" fontId="5" fillId="0" borderId="5" xfId="0" applyFont="1" applyBorder="1" applyAlignment="1">
      <alignment vertical="center" wrapText="1"/>
    </xf>
    <xf numFmtId="0" fontId="5" fillId="0" borderId="12" xfId="0" applyFont="1" applyBorder="1" applyAlignment="1">
      <alignment vertical="center" wrapText="1"/>
    </xf>
    <xf numFmtId="0" fontId="1" fillId="3" borderId="8" xfId="0" applyFont="1" applyFill="1" applyBorder="1" applyAlignment="1">
      <alignment horizontal="center" vertical="center" wrapText="1"/>
    </xf>
    <xf numFmtId="0" fontId="5" fillId="2" borderId="12" xfId="0" applyFont="1" applyFill="1" applyBorder="1" applyAlignment="1">
      <alignment horizontal="center" vertical="center"/>
    </xf>
    <xf numFmtId="3" fontId="0" fillId="0" borderId="0" xfId="0" applyNumberFormat="1" applyAlignment="1">
      <alignment vertical="center"/>
    </xf>
    <xf numFmtId="17" fontId="3" fillId="2" borderId="6" xfId="0" applyNumberFormat="1" applyFont="1" applyFill="1" applyBorder="1" applyAlignment="1">
      <alignment horizontal="center" vertical="center"/>
    </xf>
    <xf numFmtId="3" fontId="3" fillId="5" borderId="1" xfId="0" applyNumberFormat="1" applyFont="1" applyFill="1" applyBorder="1" applyAlignment="1">
      <alignment horizontal="center" vertical="center"/>
    </xf>
    <xf numFmtId="0" fontId="3" fillId="2" borderId="41" xfId="0" applyFont="1" applyFill="1" applyBorder="1" applyAlignment="1">
      <alignment horizontal="center" vertical="center"/>
    </xf>
    <xf numFmtId="0" fontId="3" fillId="2" borderId="6" xfId="0" applyFont="1" applyFill="1" applyBorder="1" applyAlignment="1">
      <alignment horizontal="center" vertical="center"/>
    </xf>
    <xf numFmtId="1" fontId="0" fillId="0" borderId="0" xfId="0" applyNumberFormat="1" applyAlignment="1">
      <alignment horizontal="center"/>
    </xf>
    <xf numFmtId="0" fontId="34" fillId="0" borderId="0" xfId="0" applyFont="1" applyAlignment="1">
      <alignment horizontal="center"/>
    </xf>
    <xf numFmtId="0" fontId="1" fillId="3" borderId="33" xfId="0" applyFont="1" applyFill="1" applyBorder="1" applyAlignment="1">
      <alignment horizontal="center" vertical="center" wrapText="1"/>
    </xf>
    <xf numFmtId="0" fontId="36" fillId="3" borderId="42" xfId="0" applyFont="1" applyFill="1" applyBorder="1" applyAlignment="1">
      <alignment horizontal="center" vertical="center" wrapText="1"/>
    </xf>
    <xf numFmtId="0" fontId="36" fillId="3" borderId="43" xfId="0" applyFont="1" applyFill="1" applyBorder="1" applyAlignment="1">
      <alignment horizontal="center" vertical="center" wrapText="1"/>
    </xf>
    <xf numFmtId="3" fontId="6" fillId="9" borderId="0" xfId="0" applyNumberFormat="1" applyFont="1" applyFill="1" applyAlignment="1">
      <alignment horizontal="center" vertical="center"/>
    </xf>
    <xf numFmtId="1" fontId="5" fillId="9" borderId="5" xfId="0" applyNumberFormat="1" applyFont="1" applyFill="1" applyBorder="1" applyAlignment="1">
      <alignment horizontal="center" vertical="center"/>
    </xf>
    <xf numFmtId="3" fontId="6" fillId="9" borderId="12" xfId="0" applyNumberFormat="1" applyFont="1" applyFill="1" applyBorder="1" applyAlignment="1">
      <alignment horizontal="center" vertical="center"/>
    </xf>
    <xf numFmtId="0" fontId="36" fillId="3" borderId="37" xfId="0" applyFont="1" applyFill="1" applyBorder="1" applyAlignment="1">
      <alignment vertical="center" wrapText="1"/>
    </xf>
    <xf numFmtId="0" fontId="5" fillId="2" borderId="0" xfId="1" applyNumberFormat="1" applyFont="1" applyFill="1" applyAlignment="1">
      <alignment horizontal="center" vertical="center"/>
    </xf>
    <xf numFmtId="1" fontId="5" fillId="0" borderId="8" xfId="0" applyNumberFormat="1" applyFont="1" applyBorder="1" applyAlignment="1">
      <alignment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5" borderId="3" xfId="0" applyFont="1" applyFill="1" applyBorder="1" applyAlignment="1">
      <alignment horizontal="center" vertical="center"/>
    </xf>
    <xf numFmtId="0" fontId="6" fillId="5" borderId="7" xfId="0" applyFont="1" applyFill="1" applyBorder="1" applyAlignment="1">
      <alignment horizontal="center" vertical="center"/>
    </xf>
    <xf numFmtId="3" fontId="5" fillId="2" borderId="0" xfId="0" quotePrefix="1" applyNumberFormat="1" applyFont="1" applyFill="1" applyAlignment="1">
      <alignment horizontal="center" vertical="center"/>
    </xf>
    <xf numFmtId="0" fontId="5" fillId="9" borderId="0" xfId="0" applyFont="1" applyFill="1" applyAlignment="1">
      <alignment horizontal="center" vertical="center"/>
    </xf>
    <xf numFmtId="0" fontId="6" fillId="9" borderId="1" xfId="0" applyFont="1" applyFill="1" applyBorder="1" applyAlignment="1">
      <alignment horizontal="center" vertical="center"/>
    </xf>
    <xf numFmtId="1" fontId="5" fillId="2" borderId="0" xfId="1" applyNumberFormat="1" applyFont="1" applyFill="1" applyAlignment="1">
      <alignment horizontal="center" vertical="center"/>
    </xf>
    <xf numFmtId="3" fontId="6" fillId="5" borderId="1" xfId="0" quotePrefix="1" applyNumberFormat="1" applyFont="1" applyFill="1" applyBorder="1" applyAlignment="1">
      <alignment horizontal="center" vertical="center"/>
    </xf>
    <xf numFmtId="3" fontId="6" fillId="5" borderId="8" xfId="0" quotePrefix="1" applyNumberFormat="1" applyFont="1" applyFill="1" applyBorder="1" applyAlignment="1">
      <alignment horizontal="center" vertical="center"/>
    </xf>
    <xf numFmtId="0" fontId="5" fillId="0" borderId="1" xfId="0" applyFont="1" applyBorder="1" applyAlignment="1">
      <alignment vertical="center" wrapText="1"/>
    </xf>
    <xf numFmtId="9" fontId="5" fillId="7" borderId="14" xfId="0" applyNumberFormat="1" applyFont="1" applyFill="1" applyBorder="1" applyAlignment="1">
      <alignment horizontal="center" vertical="center"/>
    </xf>
    <xf numFmtId="9" fontId="5" fillId="2" borderId="15" xfId="0" applyNumberFormat="1" applyFont="1" applyFill="1" applyBorder="1" applyAlignment="1">
      <alignment horizontal="center" vertical="center"/>
    </xf>
    <xf numFmtId="0" fontId="36" fillId="3" borderId="32" xfId="0" applyFont="1" applyFill="1" applyBorder="1" applyAlignment="1">
      <alignment horizontal="center" vertical="center" wrapText="1"/>
    </xf>
    <xf numFmtId="3" fontId="5" fillId="7" borderId="0" xfId="0" applyNumberFormat="1" applyFont="1" applyFill="1" applyAlignment="1">
      <alignment horizontal="center" vertical="center"/>
    </xf>
    <xf numFmtId="14" fontId="5" fillId="7" borderId="6" xfId="0" applyNumberFormat="1" applyFont="1" applyFill="1" applyBorder="1" applyAlignment="1">
      <alignment horizontal="center" vertical="center"/>
    </xf>
    <xf numFmtId="14" fontId="5" fillId="7" borderId="5" xfId="0" applyNumberFormat="1" applyFont="1" applyFill="1" applyBorder="1" applyAlignment="1">
      <alignment horizontal="center" vertical="center"/>
    </xf>
    <xf numFmtId="0" fontId="5" fillId="7" borderId="1" xfId="0" applyFont="1" applyFill="1" applyBorder="1" applyAlignment="1">
      <alignment horizontal="center" vertical="center"/>
    </xf>
    <xf numFmtId="43" fontId="6" fillId="10" borderId="1" xfId="5" applyFont="1" applyFill="1" applyBorder="1" applyAlignment="1">
      <alignment horizontal="center" vertical="center"/>
    </xf>
    <xf numFmtId="9" fontId="5" fillId="0" borderId="5" xfId="1" applyFont="1" applyBorder="1" applyAlignment="1">
      <alignment horizontal="left" vertical="center"/>
    </xf>
    <xf numFmtId="165" fontId="5" fillId="0" borderId="0" xfId="1" applyNumberFormat="1" applyFont="1" applyAlignment="1">
      <alignment horizontal="left" vertical="center" wrapText="1"/>
    </xf>
    <xf numFmtId="43" fontId="6" fillId="2" borderId="4" xfId="5" applyFont="1" applyFill="1" applyBorder="1" applyAlignment="1">
      <alignment horizontal="center" vertical="center"/>
    </xf>
    <xf numFmtId="17" fontId="5" fillId="2" borderId="12" xfId="0" applyNumberFormat="1" applyFont="1" applyFill="1" applyBorder="1" applyAlignment="1">
      <alignment horizontal="center" vertical="center"/>
    </xf>
    <xf numFmtId="1" fontId="5" fillId="2" borderId="12" xfId="0" applyNumberFormat="1" applyFont="1" applyFill="1" applyBorder="1" applyAlignment="1">
      <alignment horizontal="center" vertical="center"/>
    </xf>
    <xf numFmtId="43" fontId="6" fillId="2" borderId="1" xfId="5" applyFont="1" applyFill="1" applyBorder="1" applyAlignment="1">
      <alignment horizontal="center" vertical="center"/>
    </xf>
    <xf numFmtId="4" fontId="3" fillId="0" borderId="0" xfId="0" applyNumberFormat="1" applyFont="1" applyAlignment="1">
      <alignment vertical="center"/>
    </xf>
    <xf numFmtId="4" fontId="3" fillId="0" borderId="0" xfId="0" applyNumberFormat="1" applyFont="1" applyAlignment="1">
      <alignment horizontal="center" vertical="center"/>
    </xf>
    <xf numFmtId="3" fontId="5" fillId="2" borderId="8" xfId="0" quotePrefix="1" applyNumberFormat="1" applyFont="1" applyFill="1" applyBorder="1" applyAlignment="1">
      <alignment horizontal="center" vertical="center"/>
    </xf>
    <xf numFmtId="0" fontId="5" fillId="2" borderId="8" xfId="0" applyFont="1" applyFill="1" applyBorder="1" applyAlignment="1">
      <alignment horizontal="center" vertical="center"/>
    </xf>
    <xf numFmtId="1" fontId="5" fillId="2" borderId="8" xfId="1" applyNumberFormat="1" applyFont="1" applyFill="1" applyBorder="1" applyAlignment="1">
      <alignment horizontal="center" vertical="center"/>
    </xf>
    <xf numFmtId="0" fontId="5" fillId="2" borderId="0" xfId="1" applyNumberFormat="1" applyFont="1" applyFill="1" applyBorder="1" applyAlignment="1">
      <alignment horizontal="center" vertical="center"/>
    </xf>
    <xf numFmtId="0" fontId="38" fillId="0" borderId="0" xfId="0" applyFont="1" applyAlignment="1">
      <alignment vertical="center"/>
    </xf>
    <xf numFmtId="1" fontId="6" fillId="2" borderId="8" xfId="0" quotePrefix="1" applyNumberFormat="1" applyFont="1" applyFill="1" applyBorder="1" applyAlignment="1">
      <alignment horizontal="center" vertical="center"/>
    </xf>
    <xf numFmtId="165" fontId="3" fillId="0" borderId="0" xfId="1" applyNumberFormat="1" applyFont="1" applyAlignment="1">
      <alignment horizontal="center" vertical="center"/>
    </xf>
    <xf numFmtId="0" fontId="39" fillId="0" borderId="0" xfId="0" applyFont="1"/>
    <xf numFmtId="0" fontId="0" fillId="0" borderId="0" xfId="0" applyAlignment="1">
      <alignment horizontal="right"/>
    </xf>
    <xf numFmtId="3" fontId="5" fillId="2" borderId="0" xfId="0" applyNumberFormat="1" applyFont="1" applyFill="1" applyAlignment="1">
      <alignment horizontal="center" vertical="center" wrapText="1"/>
    </xf>
    <xf numFmtId="9" fontId="5" fillId="2" borderId="8" xfId="0" applyNumberFormat="1" applyFont="1" applyFill="1" applyBorder="1" applyAlignment="1">
      <alignment horizontal="center" vertical="center"/>
    </xf>
    <xf numFmtId="0" fontId="26" fillId="0" borderId="0" xfId="0" applyFont="1"/>
    <xf numFmtId="1" fontId="3" fillId="2" borderId="8" xfId="0" applyNumberFormat="1" applyFont="1" applyFill="1" applyBorder="1" applyAlignment="1">
      <alignment horizontal="center" vertical="center" wrapText="1"/>
    </xf>
    <xf numFmtId="49" fontId="3" fillId="2" borderId="0" xfId="0" applyNumberFormat="1" applyFont="1" applyFill="1" applyAlignment="1">
      <alignment horizontal="center" vertical="center" wrapText="1"/>
    </xf>
    <xf numFmtId="1" fontId="5" fillId="10" borderId="0" xfId="0" quotePrefix="1" applyNumberFormat="1" applyFont="1" applyFill="1" applyAlignment="1">
      <alignment horizontal="center" vertical="center"/>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36" fillId="3" borderId="0" xfId="0" applyFont="1" applyFill="1" applyAlignment="1">
      <alignment horizontal="center" vertical="center" wrapText="1"/>
    </xf>
    <xf numFmtId="0" fontId="36" fillId="3" borderId="8"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8" xfId="0" applyFont="1" applyFill="1" applyBorder="1" applyAlignment="1">
      <alignment horizontal="center" vertical="center" wrapText="1"/>
    </xf>
    <xf numFmtId="3" fontId="5" fillId="2" borderId="3" xfId="0" applyNumberFormat="1" applyFont="1" applyFill="1" applyBorder="1" applyAlignment="1">
      <alignment horizontal="center" vertical="center"/>
    </xf>
    <xf numFmtId="0" fontId="36" fillId="3" borderId="40" xfId="0" applyFont="1" applyFill="1" applyBorder="1" applyAlignment="1">
      <alignment horizontal="center" vertical="center" wrapText="1"/>
    </xf>
    <xf numFmtId="0" fontId="36" fillId="3" borderId="44" xfId="0" applyFont="1" applyFill="1" applyBorder="1" applyAlignment="1">
      <alignment horizontal="center" vertical="center" wrapText="1"/>
    </xf>
    <xf numFmtId="0" fontId="36" fillId="3" borderId="37" xfId="0" applyFont="1" applyFill="1" applyBorder="1" applyAlignment="1">
      <alignment horizontal="center" vertical="center" wrapText="1"/>
    </xf>
    <xf numFmtId="0" fontId="36" fillId="3" borderId="39" xfId="0" applyFont="1" applyFill="1" applyBorder="1" applyAlignment="1">
      <alignment horizontal="center" vertical="center" wrapText="1"/>
    </xf>
    <xf numFmtId="0" fontId="36" fillId="3" borderId="33" xfId="0" applyFont="1" applyFill="1" applyBorder="1" applyAlignment="1">
      <alignment horizontal="center" vertical="center" wrapText="1"/>
    </xf>
    <xf numFmtId="0" fontId="15" fillId="0" borderId="0" xfId="0" applyFont="1" applyAlignment="1">
      <alignment horizontal="left" vertical="center" wrapText="1"/>
    </xf>
    <xf numFmtId="0" fontId="5"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left" vertical="center" wrapText="1"/>
    </xf>
    <xf numFmtId="0" fontId="34" fillId="0" borderId="0" xfId="0" applyFont="1" applyAlignment="1">
      <alignment horizontal="left"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38"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6" fillId="5" borderId="9" xfId="0" applyNumberFormat="1" applyFont="1" applyFill="1" applyBorder="1" applyAlignment="1">
      <alignment horizontal="center" vertical="center"/>
    </xf>
    <xf numFmtId="3" fontId="6" fillId="5" borderId="2" xfId="0"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1" fillId="3" borderId="33" xfId="0" applyFont="1" applyFill="1" applyBorder="1" applyAlignment="1">
      <alignment horizontal="center" vertical="center" wrapText="1"/>
    </xf>
    <xf numFmtId="0" fontId="1" fillId="3" borderId="40" xfId="0" applyFont="1" applyFill="1" applyBorder="1" applyAlignment="1">
      <alignment horizontal="center" vertical="center" wrapText="1"/>
    </xf>
    <xf numFmtId="0" fontId="36" fillId="3" borderId="11" xfId="0" applyFont="1" applyFill="1" applyBorder="1" applyAlignment="1">
      <alignment horizontal="center" vertical="center" wrapText="1"/>
    </xf>
    <xf numFmtId="167" fontId="5" fillId="2" borderId="0" xfId="0" applyNumberFormat="1" applyFont="1" applyFill="1" applyAlignment="1">
      <alignment horizontal="center" vertical="center"/>
    </xf>
    <xf numFmtId="0" fontId="2" fillId="3" borderId="0" xfId="0" applyFont="1" applyFill="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5" xfId="0" applyFont="1" applyFill="1" applyBorder="1" applyAlignment="1">
      <alignment horizontal="left" vertical="center"/>
    </xf>
    <xf numFmtId="0" fontId="1" fillId="3" borderId="18" xfId="0" applyFont="1" applyFill="1" applyBorder="1" applyAlignment="1">
      <alignment horizontal="center" vertical="center" wrapText="1"/>
    </xf>
    <xf numFmtId="1" fontId="5" fillId="2" borderId="0" xfId="1" applyNumberFormat="1" applyFont="1" applyFill="1" applyAlignment="1">
      <alignment horizontal="center" vertical="center"/>
    </xf>
    <xf numFmtId="1" fontId="5" fillId="2" borderId="0" xfId="1" applyNumberFormat="1" applyFont="1" applyFill="1" applyBorder="1" applyAlignment="1">
      <alignment horizontal="center" vertical="center"/>
    </xf>
    <xf numFmtId="0" fontId="2" fillId="3" borderId="37" xfId="0" applyFont="1" applyFill="1" applyBorder="1" applyAlignment="1">
      <alignment horizontal="center" vertical="center"/>
    </xf>
    <xf numFmtId="0" fontId="2" fillId="3" borderId="39" xfId="0" applyFont="1" applyFill="1" applyBorder="1" applyAlignment="1">
      <alignment horizontal="center" vertical="center"/>
    </xf>
    <xf numFmtId="16" fontId="5" fillId="2" borderId="3" xfId="0" applyNumberFormat="1" applyFont="1" applyFill="1" applyBorder="1" applyAlignment="1">
      <alignment horizontal="center" vertical="center"/>
    </xf>
    <xf numFmtId="0" fontId="5" fillId="2" borderId="3" xfId="0" applyFont="1" applyFill="1" applyBorder="1" applyAlignment="1">
      <alignment horizontal="center" vertical="center"/>
    </xf>
    <xf numFmtId="1" fontId="5" fillId="2" borderId="1" xfId="1" applyNumberFormat="1" applyFont="1" applyFill="1" applyBorder="1" applyAlignment="1">
      <alignment horizontal="center" vertical="center"/>
    </xf>
    <xf numFmtId="0" fontId="5" fillId="2" borderId="4" xfId="0" applyFont="1" applyFill="1" applyBorder="1" applyAlignment="1">
      <alignment horizontal="center" vertical="center"/>
    </xf>
    <xf numFmtId="3" fontId="5" fillId="2" borderId="1"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167" fontId="5" fillId="2" borderId="1" xfId="0" applyNumberFormat="1" applyFont="1" applyFill="1" applyBorder="1" applyAlignment="1">
      <alignment horizontal="center" vertical="center"/>
    </xf>
    <xf numFmtId="167" fontId="5" fillId="2" borderId="4" xfId="0" applyNumberFormat="1" applyFont="1" applyFill="1" applyBorder="1" applyAlignment="1">
      <alignment horizontal="center" vertical="center"/>
    </xf>
    <xf numFmtId="167" fontId="5" fillId="2" borderId="3" xfId="0" applyNumberFormat="1" applyFont="1" applyFill="1" applyBorder="1" applyAlignment="1">
      <alignment horizontal="center" vertical="center"/>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6" borderId="8" xfId="0" applyFont="1" applyFill="1" applyBorder="1" applyAlignment="1">
      <alignment horizontal="center" vertical="center" wrapText="1"/>
    </xf>
    <xf numFmtId="0" fontId="2" fillId="6" borderId="0" xfId="0" applyFont="1" applyFill="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5" xfId="0" applyFont="1" applyFill="1" applyBorder="1" applyAlignment="1">
      <alignment horizontal="center" vertical="center"/>
    </xf>
    <xf numFmtId="0" fontId="2" fillId="6" borderId="1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36" xfId="0" applyFont="1" applyFill="1" applyBorder="1" applyAlignment="1">
      <alignment horizontal="center" vertical="center"/>
    </xf>
  </cellXfs>
  <cellStyles count="10">
    <cellStyle name="Comma" xfId="5" builtinId="3"/>
    <cellStyle name="Comma 2" xfId="4" xr:uid="{9CB8CF82-1CAE-4707-A8BD-CE425B1E7BA0}"/>
    <cellStyle name="Comma 3" xfId="6" xr:uid="{4F863304-5F40-4C46-A33D-6783A3E603BC}"/>
    <cellStyle name="Comma 4" xfId="9" xr:uid="{01B7D155-F25B-4C07-A2EC-B31F145FEDA1}"/>
    <cellStyle name="Normal" xfId="0" builtinId="0"/>
    <cellStyle name="Normal 2" xfId="3" xr:uid="{8BE77E32-B4AD-489F-AFFE-C3C8686290EE}"/>
    <cellStyle name="Normal 2 2" xfId="7" xr:uid="{2D40603A-9BDA-4FC8-B271-E2D1005D2992}"/>
    <cellStyle name="Normal 4" xfId="2" xr:uid="{A04E39F8-5EB6-4D49-9233-37F6B2A8DF06}"/>
    <cellStyle name="Percent" xfId="1" builtinId="5"/>
    <cellStyle name="Table" xfId="8" xr:uid="{46FB769E-B662-4D54-8B7C-CEB24F508174}"/>
  </cellStyles>
  <dxfs count="0"/>
  <tableStyles count="0" defaultTableStyle="TableStyleMedium2" defaultPivotStyle="PivotStyleLight16"/>
  <colors>
    <mruColors>
      <color rgb="FF132547"/>
      <color rgb="FF76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81277814639199E-2"/>
          <c:y val="2.0428572793070057E-2"/>
          <c:w val="0.96813692778359972"/>
          <c:h val="0.85079853185930088"/>
        </c:manualLayout>
      </c:layout>
      <c:barChart>
        <c:barDir val="col"/>
        <c:grouping val="stacked"/>
        <c:varyColors val="0"/>
        <c:ser>
          <c:idx val="0"/>
          <c:order val="0"/>
          <c:tx>
            <c:strRef>
              <c:f>'Mature Portfolio Financials'!$L$90</c:f>
              <c:strCache>
                <c:ptCount val="1"/>
                <c:pt idx="0">
                  <c:v>Operating</c:v>
                </c:pt>
              </c:strCache>
            </c:strRef>
          </c:tx>
          <c:spPr>
            <a:solidFill>
              <a:srgbClr val="13254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Financials'!$M$89:$Q$89</c:f>
              <c:strCache>
                <c:ptCount val="5"/>
                <c:pt idx="0">
                  <c:v>2023</c:v>
                </c:pt>
                <c:pt idx="1">
                  <c:v>2024</c:v>
                </c:pt>
                <c:pt idx="2">
                  <c:v>2025E</c:v>
                </c:pt>
                <c:pt idx="3">
                  <c:v>2026E</c:v>
                </c:pt>
                <c:pt idx="4">
                  <c:v>2027E</c:v>
                </c:pt>
              </c:strCache>
            </c:strRef>
          </c:cat>
          <c:val>
            <c:numRef>
              <c:f>'Mature Portfolio Financials'!$M$90:$Q$90</c:f>
              <c:numCache>
                <c:formatCode>#,##0</c:formatCode>
                <c:ptCount val="5"/>
                <c:pt idx="0">
                  <c:v>1962.1428571428571</c:v>
                </c:pt>
                <c:pt idx="1">
                  <c:v>3025.1428571428569</c:v>
                </c:pt>
                <c:pt idx="2">
                  <c:v>3025.1428571428569</c:v>
                </c:pt>
                <c:pt idx="3">
                  <c:v>3025.1428571428569</c:v>
                </c:pt>
                <c:pt idx="4">
                  <c:v>3025.1428571428569</c:v>
                </c:pt>
              </c:numCache>
            </c:numRef>
          </c:val>
          <c:extLst>
            <c:ext xmlns:c16="http://schemas.microsoft.com/office/drawing/2014/chart" uri="{C3380CC4-5D6E-409C-BE32-E72D297353CC}">
              <c16:uniqueId val="{00000000-0734-4E34-A841-0200D04EE2F1}"/>
            </c:ext>
          </c:extLst>
        </c:ser>
        <c:ser>
          <c:idx val="1"/>
          <c:order val="1"/>
          <c:tx>
            <c:strRef>
              <c:f>'Mature Portfolio Financials'!$L$91</c:f>
              <c:strCache>
                <c:ptCount val="1"/>
                <c:pt idx="0">
                  <c:v>Under construction</c:v>
                </c:pt>
              </c:strCache>
            </c:strRef>
          </c:tx>
          <c:spPr>
            <a:solidFill>
              <a:schemeClr val="accent5">
                <a:lumMod val="75000"/>
              </a:schemeClr>
            </a:solidFill>
            <a:ln>
              <a:noFill/>
            </a:ln>
            <a:effectLst/>
          </c:spPr>
          <c:invertIfNegative val="0"/>
          <c:dLbls>
            <c:dLbl>
              <c:idx val="1"/>
              <c:layout>
                <c:manualLayout>
                  <c:x val="-3.9073128744148752E-3"/>
                  <c:y val="-3.21598927676247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AE-4C7B-80DA-BDCF14BDC26F}"/>
                </c:ext>
              </c:extLst>
            </c:dLbl>
            <c:dLbl>
              <c:idx val="2"/>
              <c:layout>
                <c:manualLayout>
                  <c:x val="-2.091145111886631E-3"/>
                  <c:y val="6.9366079141704564E-3"/>
                </c:manualLayout>
              </c:layout>
              <c:spPr>
                <a:noFill/>
                <a:ln>
                  <a:noFill/>
                </a:ln>
                <a:effectLst/>
              </c:spPr>
              <c:txPr>
                <a:bodyPr rot="0" spcFirstLastPara="1" vertOverflow="ellipsis" vert="horz" wrap="square" lIns="38100" tIns="19050" rIns="38100" bIns="19050" anchor="ctr" anchorCtr="1">
                  <a:noAutofit/>
                </a:bodyPr>
                <a:lstStyle/>
                <a:p>
                  <a:pPr>
                    <a:defRPr sz="1400" b="0" i="0" u="none" strike="noStrike" baseline="0">
                      <a:solidFill>
                        <a:schemeClr val="bg1"/>
                      </a:solidFill>
                      <a:latin typeface="+mn-lt"/>
                      <a:ea typeface="+mn-ea"/>
                      <a:cs typeface="+mn-cs"/>
                    </a:defRPr>
                  </a:pPr>
                  <a:endParaRPr lang="en-IL"/>
                </a:p>
              </c:txPr>
              <c:dLblPos val="ctr"/>
              <c:showLegendKey val="0"/>
              <c:showVal val="1"/>
              <c:showCatName val="0"/>
              <c:showSerName val="0"/>
              <c:showPercent val="0"/>
              <c:showBubbleSize val="0"/>
              <c:extLst>
                <c:ext xmlns:c15="http://schemas.microsoft.com/office/drawing/2012/chart" uri="{CE6537A1-D6FC-4f65-9D91-7224C49458BB}">
                  <c15:layout>
                    <c:manualLayout>
                      <c:w val="5.2462061659598651E-2"/>
                      <c:h val="0.10713638405460246"/>
                    </c:manualLayout>
                  </c15:layout>
                </c:ext>
                <c:ext xmlns:c16="http://schemas.microsoft.com/office/drawing/2014/chart" uri="{C3380CC4-5D6E-409C-BE32-E72D297353CC}">
                  <c16:uniqueId val="{00000000-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mn-lt"/>
                    <a:ea typeface="+mn-ea"/>
                    <a:cs typeface="+mn-cs"/>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Financials'!$M$89:$Q$89</c:f>
              <c:strCache>
                <c:ptCount val="5"/>
                <c:pt idx="0">
                  <c:v>2023</c:v>
                </c:pt>
                <c:pt idx="1">
                  <c:v>2024</c:v>
                </c:pt>
                <c:pt idx="2">
                  <c:v>2025E</c:v>
                </c:pt>
                <c:pt idx="3">
                  <c:v>2026E</c:v>
                </c:pt>
                <c:pt idx="4">
                  <c:v>2027E</c:v>
                </c:pt>
              </c:strCache>
            </c:strRef>
          </c:cat>
          <c:val>
            <c:numRef>
              <c:f>'Mature Portfolio Financials'!$M$91:$Q$91</c:f>
              <c:numCache>
                <c:formatCode>#,##0</c:formatCode>
                <c:ptCount val="5"/>
                <c:pt idx="0">
                  <c:v>0</c:v>
                </c:pt>
                <c:pt idx="1">
                  <c:v>0</c:v>
                </c:pt>
                <c:pt idx="2">
                  <c:v>853.42857142857144</c:v>
                </c:pt>
                <c:pt idx="3">
                  <c:v>1751.4285714285716</c:v>
                </c:pt>
                <c:pt idx="4">
                  <c:v>1751.4285714285716</c:v>
                </c:pt>
              </c:numCache>
            </c:numRef>
          </c:val>
          <c:extLst>
            <c:ext xmlns:c16="http://schemas.microsoft.com/office/drawing/2014/chart" uri="{C3380CC4-5D6E-409C-BE32-E72D297353CC}">
              <c16:uniqueId val="{00000001-0734-4E34-A841-0200D04EE2F1}"/>
            </c:ext>
          </c:extLst>
        </c:ser>
        <c:ser>
          <c:idx val="2"/>
          <c:order val="2"/>
          <c:tx>
            <c:strRef>
              <c:f>'Mature Portfolio Financials'!$L$92</c:f>
              <c:strCache>
                <c:ptCount val="1"/>
                <c:pt idx="0">
                  <c:v>Pre construction</c:v>
                </c:pt>
              </c:strCache>
            </c:strRef>
          </c:tx>
          <c:spPr>
            <a:solidFill>
              <a:srgbClr val="00B050"/>
            </a:solidFill>
            <a:ln>
              <a:no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1-E2AE-4C7B-80DA-BDCF14BDC26F}"/>
                </c:ext>
              </c:extLst>
            </c:dLbl>
            <c:dLbl>
              <c:idx val="2"/>
              <c:layout>
                <c:manualLayout>
                  <c:x val="-2.3421164544561624E-3"/>
                  <c:y val="-7.693987061784002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EC-4E06-AA3F-2BF01ECA72FB}"/>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bg1"/>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Financials'!$M$89:$Q$89</c:f>
              <c:strCache>
                <c:ptCount val="5"/>
                <c:pt idx="0">
                  <c:v>2023</c:v>
                </c:pt>
                <c:pt idx="1">
                  <c:v>2024</c:v>
                </c:pt>
                <c:pt idx="2">
                  <c:v>2025E</c:v>
                </c:pt>
                <c:pt idx="3">
                  <c:v>2026E</c:v>
                </c:pt>
                <c:pt idx="4">
                  <c:v>2027E</c:v>
                </c:pt>
              </c:strCache>
            </c:strRef>
          </c:cat>
          <c:val>
            <c:numRef>
              <c:f>'Mature Portfolio Financials'!$M$92:$Q$92</c:f>
              <c:numCache>
                <c:formatCode>#,##0</c:formatCode>
                <c:ptCount val="5"/>
                <c:pt idx="0">
                  <c:v>0</c:v>
                </c:pt>
                <c:pt idx="1">
                  <c:v>0</c:v>
                </c:pt>
                <c:pt idx="2">
                  <c:v>20</c:v>
                </c:pt>
                <c:pt idx="3">
                  <c:v>83.571428571428569</c:v>
                </c:pt>
                <c:pt idx="4">
                  <c:v>3776</c:v>
                </c:pt>
              </c:numCache>
            </c:numRef>
          </c:val>
          <c:extLst>
            <c:ext xmlns:c16="http://schemas.microsoft.com/office/drawing/2014/chart" uri="{C3380CC4-5D6E-409C-BE32-E72D297353CC}">
              <c16:uniqueId val="{00000002-0734-4E34-A841-0200D04EE2F1}"/>
            </c:ext>
          </c:extLst>
        </c:ser>
        <c:ser>
          <c:idx val="3"/>
          <c:order val="3"/>
          <c:tx>
            <c:strRef>
              <c:f>'Mature Portfolio Financials'!$L$93</c:f>
              <c:strCache>
                <c:ptCount val="1"/>
                <c:pt idx="0">
                  <c:v>Total</c:v>
                </c:pt>
              </c:strCache>
            </c:strRef>
          </c:tx>
          <c:spPr>
            <a:noFill/>
            <a:ln>
              <a:noFill/>
            </a:ln>
            <a:effectLst/>
          </c:spPr>
          <c:invertIfNegative val="0"/>
          <c:dLbls>
            <c:dLbl>
              <c:idx val="1"/>
              <c:layout>
                <c:manualLayout>
                  <c:x val="1.4234636120108945E-3"/>
                  <c:y val="9.36093899768369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AE-4C7B-80DA-BDCF14BDC26F}"/>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'Mature Portfolio Financials'!$M$89:$Q$89</c:f>
              <c:strCache>
                <c:ptCount val="5"/>
                <c:pt idx="0">
                  <c:v>2023</c:v>
                </c:pt>
                <c:pt idx="1">
                  <c:v>2024</c:v>
                </c:pt>
                <c:pt idx="2">
                  <c:v>2025E</c:v>
                </c:pt>
                <c:pt idx="3">
                  <c:v>2026E</c:v>
                </c:pt>
                <c:pt idx="4">
                  <c:v>2027E</c:v>
                </c:pt>
              </c:strCache>
            </c:strRef>
          </c:cat>
          <c:val>
            <c:numRef>
              <c:f>'Mature Portfolio Financials'!$M$93:$Q$93</c:f>
              <c:numCache>
                <c:formatCode>#,##0</c:formatCode>
                <c:ptCount val="5"/>
                <c:pt idx="0">
                  <c:v>1962</c:v>
                </c:pt>
                <c:pt idx="1">
                  <c:v>3025</c:v>
                </c:pt>
                <c:pt idx="2">
                  <c:v>3898</c:v>
                </c:pt>
                <c:pt idx="3">
                  <c:v>4860</c:v>
                </c:pt>
                <c:pt idx="4">
                  <c:v>8552</c:v>
                </c:pt>
              </c:numCache>
            </c:numRef>
          </c:val>
          <c:extLst>
            <c:ext xmlns:c16="http://schemas.microsoft.com/office/drawing/2014/chart" uri="{C3380CC4-5D6E-409C-BE32-E72D297353CC}">
              <c16:uniqueId val="{00000006-0734-4E34-A841-0200D04EE2F1}"/>
            </c:ext>
          </c:extLst>
        </c:ser>
        <c:dLbls>
          <c:showLegendKey val="0"/>
          <c:showVal val="1"/>
          <c:showCatName val="0"/>
          <c:showSerName val="0"/>
          <c:showPercent val="0"/>
          <c:showBubbleSize val="0"/>
        </c:dLbls>
        <c:gapWidth val="50"/>
        <c:overlap val="100"/>
        <c:axId val="1512615247"/>
        <c:axId val="1512616911"/>
      </c:barChart>
      <c:catAx>
        <c:axId val="1512615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crossAx val="1512616911"/>
        <c:crosses val="autoZero"/>
        <c:auto val="1"/>
        <c:lblAlgn val="ctr"/>
        <c:lblOffset val="100"/>
        <c:noMultiLvlLbl val="0"/>
      </c:catAx>
      <c:valAx>
        <c:axId val="1512616911"/>
        <c:scaling>
          <c:orientation val="minMax"/>
          <c:max val="9000"/>
          <c:min val="0"/>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en-IL"/>
          </a:p>
        </c:txPr>
        <c:crossAx val="1512615247"/>
        <c:crosses val="autoZero"/>
        <c:crossBetween val="between"/>
      </c:valAx>
      <c:spPr>
        <a:noFill/>
        <a:ln>
          <a:noFill/>
        </a:ln>
        <a:effectLst/>
      </c:spPr>
    </c:plotArea>
    <c:legend>
      <c:legendPos val="t"/>
      <c:legendEntry>
        <c:idx val="3"/>
        <c:delete val="1"/>
      </c:legendEntry>
      <c:layout>
        <c:manualLayout>
          <c:xMode val="edge"/>
          <c:yMode val="edge"/>
          <c:x val="0.22499447814992177"/>
          <c:y val="2.7385659592512872E-2"/>
          <c:w val="0.55015494852323099"/>
          <c:h val="6.3436868907859364E-2"/>
        </c:manualLayout>
      </c:layout>
      <c:overlay val="0"/>
      <c:spPr>
        <a:noFill/>
        <a:ln>
          <a:noFill/>
        </a:ln>
        <a:effectLst/>
      </c:spPr>
      <c:txPr>
        <a:bodyPr rot="0" spcFirstLastPara="1" vertOverflow="ellipsis" vert="horz" wrap="square" anchor="ctr" anchorCtr="1"/>
        <a:lstStyle/>
        <a:p>
          <a:pPr>
            <a:defRPr sz="1400" b="0" i="0" u="none" strike="noStrike" baseline="0">
              <a:solidFill>
                <a:schemeClr val="tx1">
                  <a:lumMod val="65000"/>
                  <a:lumOff val="35000"/>
                </a:schemeClr>
              </a:solidFill>
              <a:latin typeface="Heebo" pitchFamily="2" charset="-79"/>
              <a:ea typeface="+mn-ea"/>
              <a:cs typeface="Heebo" pitchFamily="2" charset="-79"/>
            </a:defRPr>
          </a:pPr>
          <a:endParaRPr lang="en-I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I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3</xdr:row>
      <xdr:rowOff>180558</xdr:rowOff>
    </xdr:from>
    <xdr:to>
      <xdr:col>18</xdr:col>
      <xdr:colOff>466725</xdr:colOff>
      <xdr:row>30</xdr:row>
      <xdr:rowOff>64770</xdr:rowOff>
    </xdr:to>
    <xdr:pic>
      <xdr:nvPicPr>
        <xdr:cNvPr id="10" name="Picture 2">
          <a:extLst>
            <a:ext uri="{FF2B5EF4-FFF2-40B4-BE49-F238E27FC236}">
              <a16:creationId xmlns:a16="http://schemas.microsoft.com/office/drawing/2014/main" id="{DBAEC2C5-2623-06DC-558B-2A1437E2B320}"/>
            </a:ext>
          </a:extLst>
        </xdr:cNvPr>
        <xdr:cNvPicPr>
          <a:picLocks noChangeAspect="1"/>
        </xdr:cNvPicPr>
      </xdr:nvPicPr>
      <xdr:blipFill>
        <a:blip xmlns:r="http://schemas.openxmlformats.org/officeDocument/2006/relationships" r:embed="rId1"/>
        <a:stretch>
          <a:fillRect/>
        </a:stretch>
      </xdr:blipFill>
      <xdr:spPr>
        <a:xfrm>
          <a:off x="152400" y="904458"/>
          <a:ext cx="10258425" cy="4772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9632</xdr:colOff>
      <xdr:row>85</xdr:row>
      <xdr:rowOff>230414</xdr:rowOff>
    </xdr:from>
    <xdr:to>
      <xdr:col>8</xdr:col>
      <xdr:colOff>936625</xdr:colOff>
      <xdr:row>98</xdr:row>
      <xdr:rowOff>238125</xdr:rowOff>
    </xdr:to>
    <xdr:graphicFrame macro="">
      <xdr:nvGraphicFramePr>
        <xdr:cNvPr id="2" name="Chart 1">
          <a:extLst>
            <a:ext uri="{FF2B5EF4-FFF2-40B4-BE49-F238E27FC236}">
              <a16:creationId xmlns:a16="http://schemas.microsoft.com/office/drawing/2014/main" id="{64E4E0F1-66FC-54CD-31F2-C853FD7D1AD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40823</xdr:colOff>
      <xdr:row>1</xdr:row>
      <xdr:rowOff>163287</xdr:rowOff>
    </xdr:from>
    <xdr:to>
      <xdr:col>16</xdr:col>
      <xdr:colOff>268021</xdr:colOff>
      <xdr:row>34</xdr:row>
      <xdr:rowOff>166551</xdr:rowOff>
    </xdr:to>
    <xdr:pic>
      <xdr:nvPicPr>
        <xdr:cNvPr id="7" name="Picture 3">
          <a:extLst>
            <a:ext uri="{FF2B5EF4-FFF2-40B4-BE49-F238E27FC236}">
              <a16:creationId xmlns:a16="http://schemas.microsoft.com/office/drawing/2014/main" id="{1E02EF80-EB5F-EC0E-09EB-0FC8D2FC94A5}"/>
            </a:ext>
          </a:extLst>
        </xdr:cNvPr>
        <xdr:cNvPicPr>
          <a:picLocks noChangeAspect="1"/>
        </xdr:cNvPicPr>
      </xdr:nvPicPr>
      <xdr:blipFill>
        <a:blip xmlns:r="http://schemas.openxmlformats.org/officeDocument/2006/relationships" r:embed="rId1"/>
        <a:stretch>
          <a:fillRect/>
        </a:stretch>
      </xdr:blipFill>
      <xdr:spPr>
        <a:xfrm>
          <a:off x="625930" y="353787"/>
          <a:ext cx="9085448" cy="59735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Tom Vaknin" id="{4B3A4363-D30E-4EEF-BDC9-4E31D6689FD1}" userId="tomv@enlightenergy.co.il" providerId="PeoplePicker"/>
  <person displayName="Dan Politi" id="{FE9214A3-3DBB-4037-ADDF-FFF8B0A90909}" userId="S::danp@enlightenergy.co.il::ef0649e9-4ffb-40dd-9b43-c9229853bbd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 dT="2023-03-08T19:04:12.88" personId="{FE9214A3-3DBB-4037-ADDF-FFF8B0A90909}" id="{AA89DAB6-E858-4FEF-BD2E-A8646A289475}">
    <text>@Tom Vaknin לעדכן מספרים לאור השינויים</text>
    <mentions>
      <mention mentionpersonId="{4B3A4363-D30E-4EEF-BDC9-4E31D6689FD1}" mentionId="{73BF8A73-B1C1-4FC4-9E86-AA2C7D8A2BD2}" startIndex="0" length="11"/>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77D05-3159-478C-A1FA-E5E8E50C8BBE}">
  <sheetPr codeName="Sheet1"/>
  <dimension ref="A1:A10"/>
  <sheetViews>
    <sheetView tabSelected="1" zoomScale="40" zoomScaleNormal="55" workbookViewId="0">
      <selection activeCell="A3" sqref="A3"/>
    </sheetView>
  </sheetViews>
  <sheetFormatPr defaultColWidth="0" defaultRowHeight="14.5" zeroHeight="1" x14ac:dyDescent="0.35"/>
  <cols>
    <col min="1" max="1" width="178.81640625" customWidth="1"/>
    <col min="2" max="13" width="8.7265625" hidden="1" customWidth="1"/>
    <col min="14" max="16383" width="8.7265625" hidden="1"/>
    <col min="16384" max="16384" width="8.7265625" hidden="1" customWidth="1"/>
  </cols>
  <sheetData>
    <row r="1" spans="1:1" ht="31.5" customHeight="1" x14ac:dyDescent="0.35">
      <c r="A1" s="64" t="s">
        <v>0</v>
      </c>
    </row>
    <row r="2" spans="1:1" ht="165.65" customHeight="1" x14ac:dyDescent="0.35">
      <c r="A2" s="66" t="s">
        <v>1</v>
      </c>
    </row>
    <row r="3" spans="1:1" ht="337" customHeight="1" x14ac:dyDescent="0.35">
      <c r="A3" s="66" t="s">
        <v>2</v>
      </c>
    </row>
    <row r="4" spans="1:1" ht="109" customHeight="1" x14ac:dyDescent="0.35">
      <c r="A4" s="66" t="s">
        <v>3</v>
      </c>
    </row>
    <row r="5" spans="1:1" ht="141" customHeight="1" x14ac:dyDescent="0.35">
      <c r="A5" s="66" t="s">
        <v>4</v>
      </c>
    </row>
    <row r="6" spans="1:1" ht="187" customHeight="1" x14ac:dyDescent="0.35">
      <c r="A6" s="66" t="s">
        <v>5</v>
      </c>
    </row>
    <row r="7" spans="1:1" ht="92.5" customHeight="1" x14ac:dyDescent="0.35">
      <c r="A7" s="66" t="s">
        <v>6</v>
      </c>
    </row>
    <row r="8" spans="1:1" ht="17" x14ac:dyDescent="0.35">
      <c r="A8" s="65"/>
    </row>
    <row r="9" spans="1:1" ht="17" x14ac:dyDescent="0.35">
      <c r="A9" s="65"/>
    </row>
    <row r="10" spans="1:1" x14ac:dyDescent="0.3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D48AB-24BD-4EDE-938C-B6D021FAB98F}">
  <sheetPr codeName="Sheet2">
    <tabColor rgb="FF132547"/>
  </sheetPr>
  <dimension ref="A1:U46"/>
  <sheetViews>
    <sheetView showGridLines="0" zoomScale="40" zoomScaleNormal="40" workbookViewId="0"/>
  </sheetViews>
  <sheetFormatPr defaultColWidth="0" defaultRowHeight="14.5" zeroHeight="1" x14ac:dyDescent="0.35"/>
  <cols>
    <col min="1" max="1" width="3.26953125" customWidth="1"/>
    <col min="2" max="2" width="3.81640625" style="166" customWidth="1"/>
    <col min="3" max="11" width="8.7265625" style="166" customWidth="1"/>
    <col min="12" max="13" width="8.7265625" style="101" customWidth="1"/>
    <col min="14" max="20" width="8.7265625" customWidth="1"/>
    <col min="21" max="21" width="0" hidden="1" customWidth="1"/>
    <col min="22" max="16384" width="8.7265625" hidden="1"/>
  </cols>
  <sheetData>
    <row r="1" spans="2:21" x14ac:dyDescent="0.35">
      <c r="B1"/>
      <c r="C1"/>
      <c r="D1"/>
      <c r="E1"/>
      <c r="F1"/>
      <c r="G1"/>
      <c r="H1"/>
      <c r="I1"/>
      <c r="J1"/>
      <c r="K1"/>
      <c r="L1"/>
      <c r="M1"/>
    </row>
    <row r="2" spans="2:21" x14ac:dyDescent="0.35">
      <c r="B2"/>
      <c r="C2"/>
      <c r="D2"/>
      <c r="E2"/>
      <c r="F2"/>
      <c r="G2"/>
      <c r="H2"/>
      <c r="I2"/>
      <c r="J2"/>
      <c r="K2"/>
      <c r="L2"/>
      <c r="M2"/>
    </row>
    <row r="3" spans="2:21" s="3" customFormat="1" ht="27" customHeight="1" x14ac:dyDescent="0.35">
      <c r="B3" s="13" t="s">
        <v>7</v>
      </c>
      <c r="C3" s="13"/>
      <c r="D3" s="13"/>
      <c r="E3" s="14"/>
      <c r="F3" s="14"/>
      <c r="G3" s="14"/>
      <c r="H3" s="14"/>
      <c r="I3" s="14"/>
      <c r="J3" s="14"/>
      <c r="K3" s="14"/>
      <c r="L3" s="14"/>
      <c r="M3" s="14"/>
      <c r="N3" s="14"/>
      <c r="O3" s="14"/>
      <c r="P3" s="14"/>
      <c r="Q3" s="14"/>
      <c r="R3" s="14"/>
      <c r="S3" s="14"/>
      <c r="T3"/>
      <c r="U3"/>
    </row>
    <row r="4" spans="2:21" x14ac:dyDescent="0.35">
      <c r="B4"/>
      <c r="C4"/>
      <c r="D4"/>
      <c r="E4"/>
      <c r="F4"/>
      <c r="G4"/>
      <c r="H4"/>
      <c r="I4"/>
      <c r="J4"/>
      <c r="K4"/>
      <c r="L4"/>
      <c r="M4"/>
    </row>
    <row r="5" spans="2:21" x14ac:dyDescent="0.35">
      <c r="B5"/>
      <c r="C5"/>
      <c r="D5"/>
      <c r="E5"/>
      <c r="F5"/>
      <c r="G5"/>
      <c r="H5"/>
      <c r="I5"/>
      <c r="J5"/>
      <c r="K5"/>
      <c r="L5"/>
      <c r="M5"/>
    </row>
    <row r="6" spans="2:21" x14ac:dyDescent="0.35">
      <c r="B6"/>
      <c r="D6"/>
      <c r="E6"/>
      <c r="F6"/>
      <c r="G6"/>
      <c r="H6"/>
      <c r="I6"/>
      <c r="J6"/>
      <c r="K6"/>
      <c r="L6"/>
      <c r="M6"/>
    </row>
    <row r="7" spans="2:21" x14ac:dyDescent="0.35">
      <c r="B7"/>
      <c r="C7"/>
      <c r="D7"/>
      <c r="E7"/>
      <c r="F7"/>
      <c r="G7"/>
      <c r="H7"/>
      <c r="I7"/>
      <c r="J7"/>
      <c r="K7"/>
      <c r="L7"/>
      <c r="M7"/>
    </row>
    <row r="8" spans="2:21" x14ac:dyDescent="0.35">
      <c r="B8"/>
      <c r="C8"/>
      <c r="D8"/>
      <c r="E8"/>
      <c r="F8"/>
      <c r="G8"/>
      <c r="H8"/>
      <c r="I8"/>
      <c r="J8"/>
      <c r="K8"/>
      <c r="L8"/>
      <c r="M8"/>
    </row>
    <row r="9" spans="2:21" x14ac:dyDescent="0.35">
      <c r="B9"/>
      <c r="C9"/>
      <c r="D9"/>
      <c r="E9"/>
      <c r="F9"/>
      <c r="G9"/>
      <c r="H9"/>
      <c r="I9"/>
      <c r="J9"/>
      <c r="K9"/>
      <c r="L9"/>
      <c r="M9"/>
    </row>
    <row r="10" spans="2:21" x14ac:dyDescent="0.35">
      <c r="B10"/>
      <c r="C10"/>
      <c r="D10"/>
      <c r="E10"/>
      <c r="F10"/>
      <c r="G10"/>
      <c r="H10"/>
      <c r="I10"/>
      <c r="J10"/>
      <c r="K10"/>
      <c r="L10"/>
      <c r="M10"/>
    </row>
    <row r="11" spans="2:21" x14ac:dyDescent="0.35">
      <c r="B11"/>
      <c r="C11"/>
      <c r="D11"/>
      <c r="E11"/>
      <c r="F11"/>
      <c r="G11"/>
      <c r="H11"/>
      <c r="I11"/>
      <c r="J11"/>
      <c r="K11"/>
      <c r="L11"/>
      <c r="M11"/>
    </row>
    <row r="12" spans="2:21" x14ac:dyDescent="0.35">
      <c r="B12"/>
      <c r="C12"/>
      <c r="D12"/>
      <c r="E12"/>
      <c r="F12"/>
      <c r="G12"/>
      <c r="H12"/>
      <c r="I12"/>
      <c r="J12"/>
      <c r="K12"/>
      <c r="L12"/>
      <c r="M12"/>
    </row>
    <row r="13" spans="2:21" x14ac:dyDescent="0.35">
      <c r="B13"/>
      <c r="C13"/>
      <c r="D13"/>
      <c r="E13"/>
      <c r="F13"/>
      <c r="G13"/>
      <c r="H13"/>
      <c r="I13"/>
      <c r="J13"/>
      <c r="K13"/>
      <c r="L13"/>
      <c r="M13"/>
    </row>
    <row r="14" spans="2:21" x14ac:dyDescent="0.35">
      <c r="B14"/>
      <c r="C14"/>
      <c r="D14"/>
      <c r="E14"/>
      <c r="F14"/>
      <c r="G14"/>
      <c r="H14"/>
      <c r="I14"/>
      <c r="J14"/>
      <c r="K14"/>
      <c r="L14"/>
      <c r="M14"/>
    </row>
    <row r="15" spans="2:21" x14ac:dyDescent="0.35">
      <c r="B15"/>
      <c r="C15"/>
      <c r="D15"/>
      <c r="E15"/>
      <c r="F15"/>
      <c r="G15"/>
      <c r="H15"/>
      <c r="I15"/>
      <c r="J15"/>
      <c r="K15"/>
      <c r="L15"/>
      <c r="M15"/>
    </row>
    <row r="16" spans="2:21" x14ac:dyDescent="0.35">
      <c r="B16"/>
      <c r="C16"/>
      <c r="D16"/>
      <c r="E16"/>
      <c r="F16"/>
      <c r="G16"/>
      <c r="H16"/>
      <c r="I16"/>
      <c r="J16"/>
      <c r="K16"/>
      <c r="L16"/>
      <c r="M16"/>
    </row>
    <row r="17" spans="2:21" x14ac:dyDescent="0.35">
      <c r="B17"/>
      <c r="C17"/>
      <c r="D17"/>
      <c r="E17"/>
      <c r="F17"/>
      <c r="G17"/>
      <c r="H17"/>
      <c r="I17"/>
      <c r="J17"/>
      <c r="K17"/>
      <c r="L17"/>
      <c r="M17"/>
    </row>
    <row r="18" spans="2:21" x14ac:dyDescent="0.35">
      <c r="B18"/>
      <c r="C18"/>
      <c r="D18"/>
      <c r="E18"/>
      <c r="F18"/>
      <c r="G18"/>
      <c r="H18"/>
      <c r="I18"/>
      <c r="J18"/>
      <c r="K18"/>
      <c r="L18"/>
      <c r="M18"/>
    </row>
    <row r="19" spans="2:21" x14ac:dyDescent="0.35">
      <c r="B19"/>
      <c r="C19"/>
      <c r="D19"/>
      <c r="E19"/>
      <c r="F19"/>
      <c r="G19"/>
      <c r="H19"/>
      <c r="I19"/>
      <c r="J19"/>
      <c r="K19"/>
      <c r="L19"/>
      <c r="M19"/>
    </row>
    <row r="20" spans="2:21" x14ac:dyDescent="0.35">
      <c r="B20"/>
      <c r="C20"/>
      <c r="D20"/>
      <c r="E20"/>
      <c r="F20"/>
      <c r="G20"/>
      <c r="H20"/>
      <c r="I20"/>
      <c r="J20"/>
      <c r="K20"/>
      <c r="L20"/>
      <c r="M20"/>
    </row>
    <row r="21" spans="2:21" x14ac:dyDescent="0.35">
      <c r="B21"/>
      <c r="C21"/>
      <c r="D21"/>
      <c r="E21"/>
      <c r="F21"/>
      <c r="G21"/>
      <c r="H21"/>
      <c r="I21"/>
      <c r="J21"/>
      <c r="K21"/>
      <c r="L21"/>
      <c r="M21"/>
    </row>
    <row r="22" spans="2:21" x14ac:dyDescent="0.35">
      <c r="B22"/>
      <c r="C22"/>
      <c r="D22"/>
      <c r="E22"/>
      <c r="F22"/>
      <c r="G22"/>
      <c r="H22"/>
      <c r="I22"/>
      <c r="J22"/>
      <c r="K22"/>
      <c r="L22"/>
      <c r="M22"/>
    </row>
    <row r="23" spans="2:21" x14ac:dyDescent="0.35">
      <c r="B23"/>
      <c r="C23"/>
      <c r="D23"/>
      <c r="E23"/>
      <c r="F23"/>
      <c r="G23"/>
      <c r="H23"/>
      <c r="I23"/>
      <c r="J23"/>
      <c r="K23"/>
      <c r="L23"/>
      <c r="M23"/>
    </row>
    <row r="24" spans="2:21" x14ac:dyDescent="0.35">
      <c r="B24"/>
      <c r="C24"/>
      <c r="D24"/>
      <c r="E24"/>
      <c r="F24"/>
      <c r="G24"/>
      <c r="H24"/>
      <c r="I24"/>
      <c r="J24"/>
      <c r="K24"/>
      <c r="L24"/>
      <c r="M24"/>
    </row>
    <row r="25" spans="2:21" x14ac:dyDescent="0.35">
      <c r="B25"/>
      <c r="C25"/>
      <c r="D25"/>
      <c r="E25"/>
      <c r="F25"/>
      <c r="G25"/>
      <c r="H25"/>
      <c r="I25"/>
      <c r="J25"/>
      <c r="K25"/>
      <c r="L25"/>
      <c r="M25"/>
    </row>
    <row r="26" spans="2:21" x14ac:dyDescent="0.35">
      <c r="B26"/>
      <c r="C26"/>
      <c r="D26"/>
      <c r="E26"/>
      <c r="F26"/>
      <c r="G26"/>
      <c r="H26"/>
      <c r="I26"/>
      <c r="J26"/>
      <c r="K26"/>
      <c r="L26"/>
      <c r="M26"/>
    </row>
    <row r="27" spans="2:21" x14ac:dyDescent="0.35">
      <c r="B27"/>
      <c r="C27"/>
      <c r="D27"/>
      <c r="E27"/>
      <c r="F27"/>
      <c r="G27"/>
      <c r="H27"/>
      <c r="I27"/>
      <c r="J27"/>
      <c r="K27"/>
      <c r="L27"/>
      <c r="M27"/>
    </row>
    <row r="28" spans="2:21" x14ac:dyDescent="0.35">
      <c r="B28"/>
      <c r="C28"/>
      <c r="D28"/>
      <c r="E28"/>
      <c r="F28"/>
      <c r="G28"/>
      <c r="H28"/>
      <c r="I28"/>
      <c r="J28"/>
      <c r="K28"/>
      <c r="L28"/>
      <c r="M28"/>
    </row>
    <row r="29" spans="2:21" x14ac:dyDescent="0.35">
      <c r="B29"/>
      <c r="C29"/>
      <c r="D29"/>
      <c r="E29"/>
      <c r="F29"/>
      <c r="G29"/>
      <c r="H29"/>
      <c r="I29"/>
      <c r="J29"/>
      <c r="K29"/>
      <c r="L29"/>
      <c r="M29"/>
    </row>
    <row r="30" spans="2:21" x14ac:dyDescent="0.35">
      <c r="B30"/>
      <c r="C30"/>
      <c r="D30"/>
      <c r="E30"/>
      <c r="F30"/>
      <c r="G30"/>
      <c r="H30"/>
      <c r="I30"/>
      <c r="J30"/>
      <c r="K30"/>
      <c r="L30"/>
      <c r="M30"/>
    </row>
    <row r="31" spans="2:21" x14ac:dyDescent="0.35">
      <c r="B31"/>
      <c r="C31"/>
      <c r="D31"/>
      <c r="E31"/>
      <c r="F31"/>
      <c r="G31"/>
      <c r="H31"/>
      <c r="I31"/>
      <c r="J31"/>
      <c r="K31"/>
      <c r="L31"/>
      <c r="M31"/>
    </row>
    <row r="32" spans="2:21" s="3" customFormat="1" ht="27" customHeight="1" x14ac:dyDescent="0.35">
      <c r="B32" s="13" t="s">
        <v>8</v>
      </c>
      <c r="C32" s="13"/>
      <c r="D32" s="13"/>
      <c r="E32" s="14"/>
      <c r="F32" s="14"/>
      <c r="G32" s="14"/>
      <c r="H32" s="14"/>
      <c r="I32" s="14"/>
      <c r="J32" s="14"/>
      <c r="K32" s="14"/>
      <c r="L32" s="14"/>
      <c r="M32" s="14"/>
      <c r="N32" s="14"/>
      <c r="O32" s="14"/>
      <c r="P32" s="14"/>
      <c r="Q32" s="14"/>
      <c r="R32" s="14"/>
      <c r="S32" s="14"/>
      <c r="T32"/>
      <c r="U32"/>
    </row>
    <row r="33" spans="1:21" s="3" customFormat="1" ht="27" customHeight="1" x14ac:dyDescent="0.35">
      <c r="A33"/>
      <c r="B33" s="101"/>
      <c r="C33" s="101"/>
      <c r="D33" s="101"/>
      <c r="E33" s="101"/>
      <c r="F33" s="101"/>
      <c r="G33" s="101"/>
      <c r="H33" s="101"/>
      <c r="I33" s="101"/>
      <c r="J33" s="101"/>
      <c r="K33" s="101"/>
      <c r="L33" s="101"/>
      <c r="M33" s="101"/>
      <c r="N33" s="101"/>
      <c r="O33" s="101"/>
      <c r="P33" s="101"/>
      <c r="Q33" s="101"/>
      <c r="R33" s="101"/>
      <c r="S33"/>
      <c r="T33"/>
      <c r="U33"/>
    </row>
    <row r="34" spans="1:21" s="3" customFormat="1" ht="27" customHeight="1" x14ac:dyDescent="0.45">
      <c r="A34"/>
      <c r="B34" s="280" t="s">
        <v>308</v>
      </c>
      <c r="C34" s="166"/>
      <c r="D34" s="166"/>
      <c r="E34" s="166"/>
      <c r="F34" s="166"/>
      <c r="G34" s="166"/>
      <c r="H34" s="166"/>
      <c r="I34" s="166"/>
      <c r="J34" s="166"/>
      <c r="K34" s="166"/>
      <c r="L34" s="101"/>
      <c r="M34" s="101"/>
      <c r="N34"/>
      <c r="O34"/>
      <c r="P34"/>
      <c r="Q34"/>
      <c r="R34"/>
      <c r="S34"/>
      <c r="T34"/>
      <c r="U34"/>
    </row>
    <row r="35" spans="1:21" s="3" customFormat="1" ht="14.5" customHeight="1" x14ac:dyDescent="0.6">
      <c r="A35"/>
      <c r="B35" s="167"/>
      <c r="C35" s="181"/>
      <c r="D35" s="166"/>
      <c r="E35" s="166"/>
      <c r="F35" s="166"/>
      <c r="G35" s="166"/>
      <c r="H35" s="166"/>
      <c r="I35" s="166"/>
      <c r="J35" s="166"/>
      <c r="K35" s="166"/>
      <c r="L35" s="101"/>
      <c r="M35" s="101"/>
      <c r="N35"/>
      <c r="O35"/>
      <c r="P35"/>
      <c r="Q35"/>
      <c r="R35"/>
      <c r="S35"/>
      <c r="T35"/>
      <c r="U35"/>
    </row>
    <row r="36" spans="1:21" ht="18.5" x14ac:dyDescent="0.45">
      <c r="B36" s="280" t="s">
        <v>307</v>
      </c>
    </row>
    <row r="37" spans="1:21" ht="15.5" x14ac:dyDescent="0.35">
      <c r="B37" s="167"/>
      <c r="C37" s="167"/>
      <c r="D37" s="167"/>
      <c r="E37" s="167"/>
      <c r="F37" s="167"/>
    </row>
    <row r="38" spans="1:21" ht="15.5" x14ac:dyDescent="0.35">
      <c r="C38" s="167"/>
      <c r="D38" s="167"/>
      <c r="E38" s="167"/>
      <c r="F38" s="167"/>
    </row>
    <row r="39" spans="1:21" ht="15.5" x14ac:dyDescent="0.35">
      <c r="B39" s="167"/>
      <c r="C39" s="167"/>
      <c r="D39" s="167"/>
      <c r="E39" s="167"/>
      <c r="F39" s="167"/>
    </row>
    <row r="40" spans="1:21" ht="15.5" x14ac:dyDescent="0.35">
      <c r="B40" s="167"/>
      <c r="C40" s="167"/>
      <c r="D40" s="167"/>
      <c r="E40" s="167"/>
      <c r="F40" s="167"/>
    </row>
    <row r="41" spans="1:21" ht="15.5" hidden="1" x14ac:dyDescent="0.35">
      <c r="B41" s="167"/>
      <c r="C41" s="167"/>
      <c r="D41" s="167"/>
      <c r="E41" s="167"/>
      <c r="F41" s="167"/>
    </row>
    <row r="42" spans="1:21" x14ac:dyDescent="0.35"/>
    <row r="43" spans="1:21" x14ac:dyDescent="0.35"/>
    <row r="44" spans="1:21" x14ac:dyDescent="0.35"/>
    <row r="45" spans="1:21" x14ac:dyDescent="0.35"/>
    <row r="46" spans="1:21" x14ac:dyDescent="0.35"/>
  </sheetData>
  <pageMargins left="0.7" right="0.7" top="0.75" bottom="0.75" header="0.3" footer="0.3"/>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972ED-B2C0-4334-A395-E271F165488B}">
  <sheetPr codeName="Sheet3">
    <tabColor theme="3"/>
  </sheetPr>
  <dimension ref="A1:U186"/>
  <sheetViews>
    <sheetView showGridLines="0" topLeftCell="A3" zoomScale="40" zoomScaleNormal="40" workbookViewId="0">
      <selection activeCell="A3" sqref="A3"/>
    </sheetView>
  </sheetViews>
  <sheetFormatPr defaultColWidth="0" defaultRowHeight="20" zeroHeight="1" x14ac:dyDescent="0.35"/>
  <cols>
    <col min="1" max="1" width="8.1796875" style="3" customWidth="1"/>
    <col min="2" max="2" width="40" style="3" customWidth="1"/>
    <col min="3" max="4" width="18.81640625" style="3" customWidth="1"/>
    <col min="5" max="5" width="21.7265625" style="3" customWidth="1"/>
    <col min="6" max="6" width="21.453125" style="3" customWidth="1"/>
    <col min="7" max="7" width="22.453125" style="3" customWidth="1"/>
    <col min="8" max="8" width="21.453125" style="3" customWidth="1"/>
    <col min="9" max="9" width="29.453125" style="3" customWidth="1"/>
    <col min="10" max="10" width="17" style="3" customWidth="1"/>
    <col min="11" max="11" width="17.26953125" style="3" customWidth="1"/>
    <col min="12" max="12" width="15.26953125" style="3" customWidth="1"/>
    <col min="13" max="13" width="16.453125" style="3" customWidth="1"/>
    <col min="14" max="14" width="28.54296875" style="3" customWidth="1"/>
    <col min="15" max="15" width="22.26953125" style="3" customWidth="1"/>
    <col min="16" max="16" width="26.1796875" style="3" customWidth="1"/>
    <col min="17" max="17" width="47.7265625" style="3" customWidth="1"/>
    <col min="18" max="18" width="23.7265625" style="3" customWidth="1"/>
    <col min="19" max="19" width="0.26953125" style="3" customWidth="1"/>
    <col min="20" max="20" width="15.26953125" hidden="1" customWidth="1"/>
    <col min="21" max="16384" width="9.1796875" style="3" hidden="1"/>
  </cols>
  <sheetData>
    <row r="1" spans="1:21" hidden="1" x14ac:dyDescent="0.35">
      <c r="B1" s="55"/>
    </row>
    <row r="3" spans="1:21" ht="27" customHeight="1" x14ac:dyDescent="0.35">
      <c r="B3" s="13" t="s">
        <v>10</v>
      </c>
      <c r="C3" s="13"/>
      <c r="D3" s="13"/>
      <c r="E3" s="13"/>
      <c r="F3" s="14"/>
      <c r="G3" s="14"/>
      <c r="H3" s="14"/>
      <c r="I3" s="14"/>
      <c r="J3" s="14"/>
      <c r="K3" s="14"/>
      <c r="L3" s="14"/>
      <c r="M3" s="14"/>
      <c r="N3" s="14"/>
      <c r="O3" s="14"/>
      <c r="P3" s="14"/>
      <c r="Q3" s="14"/>
      <c r="R3" s="14"/>
    </row>
    <row r="4" spans="1:21" ht="23.15" customHeight="1" x14ac:dyDescent="0.35">
      <c r="B4"/>
      <c r="C4"/>
      <c r="D4"/>
      <c r="E4"/>
      <c r="F4"/>
      <c r="G4"/>
      <c r="H4"/>
      <c r="I4"/>
      <c r="J4"/>
      <c r="K4"/>
      <c r="L4"/>
      <c r="M4"/>
      <c r="N4"/>
      <c r="O4" s="15"/>
      <c r="P4"/>
      <c r="R4" s="84"/>
    </row>
    <row r="5" spans="1:21" ht="35.5" customHeight="1" x14ac:dyDescent="0.35">
      <c r="B5" s="54" t="s">
        <v>11</v>
      </c>
      <c r="C5" s="99"/>
      <c r="D5" s="89"/>
      <c r="E5" s="69" t="s">
        <v>227</v>
      </c>
      <c r="F5" s="69"/>
      <c r="G5" s="69"/>
      <c r="H5" s="69"/>
      <c r="I5" s="97"/>
      <c r="J5" s="97"/>
      <c r="K5" s="315" t="s">
        <v>228</v>
      </c>
      <c r="L5" s="316"/>
      <c r="M5" s="316"/>
      <c r="N5" s="316"/>
      <c r="O5" s="316"/>
      <c r="P5" s="316"/>
    </row>
    <row r="6" spans="1:21" ht="60" customHeight="1" x14ac:dyDescent="0.35">
      <c r="B6" s="319" t="s">
        <v>12</v>
      </c>
      <c r="C6" s="288" t="s">
        <v>229</v>
      </c>
      <c r="D6" s="288" t="s">
        <v>230</v>
      </c>
      <c r="E6" s="320" t="s">
        <v>13</v>
      </c>
      <c r="F6" s="320"/>
      <c r="G6" s="317" t="s">
        <v>159</v>
      </c>
      <c r="H6" s="317"/>
      <c r="I6" s="318" t="s">
        <v>161</v>
      </c>
      <c r="J6" s="318"/>
      <c r="K6" s="320" t="s">
        <v>13</v>
      </c>
      <c r="L6" s="320"/>
      <c r="M6" s="317" t="s">
        <v>159</v>
      </c>
      <c r="N6" s="317"/>
      <c r="O6" s="318" t="s">
        <v>161</v>
      </c>
      <c r="P6" s="318"/>
    </row>
    <row r="7" spans="1:21" ht="27.65" customHeight="1" x14ac:dyDescent="0.35">
      <c r="B7" s="319"/>
      <c r="C7" s="288"/>
      <c r="D7" s="288"/>
      <c r="E7" s="100">
        <v>2024</v>
      </c>
      <c r="F7" s="34">
        <v>2023</v>
      </c>
      <c r="G7" s="34">
        <v>2024</v>
      </c>
      <c r="H7" s="34">
        <v>2023</v>
      </c>
      <c r="I7" s="34">
        <v>2024</v>
      </c>
      <c r="J7" s="34">
        <v>2023</v>
      </c>
      <c r="K7" s="100">
        <v>2024</v>
      </c>
      <c r="L7" s="34">
        <v>2023</v>
      </c>
      <c r="M7" s="34">
        <v>2024</v>
      </c>
      <c r="N7" s="34">
        <v>2023</v>
      </c>
      <c r="O7" s="34">
        <v>2024</v>
      </c>
      <c r="P7" s="34">
        <v>2023</v>
      </c>
      <c r="R7" s="194"/>
    </row>
    <row r="8" spans="1:21" ht="27" customHeight="1" x14ac:dyDescent="0.35">
      <c r="A8" s="214"/>
      <c r="B8" s="6" t="s">
        <v>167</v>
      </c>
      <c r="C8" s="70">
        <v>652</v>
      </c>
      <c r="D8" s="71">
        <v>625</v>
      </c>
      <c r="E8" s="156">
        <v>1297</v>
      </c>
      <c r="F8" s="156">
        <v>627</v>
      </c>
      <c r="G8" s="204">
        <v>155693</v>
      </c>
      <c r="H8" s="156">
        <v>67687</v>
      </c>
      <c r="I8" s="204">
        <v>123724</v>
      </c>
      <c r="J8" s="70">
        <v>66680</v>
      </c>
      <c r="K8" s="156">
        <v>285</v>
      </c>
      <c r="L8" s="156">
        <v>209</v>
      </c>
      <c r="M8" s="204">
        <v>34086</v>
      </c>
      <c r="N8" s="156">
        <v>20738</v>
      </c>
      <c r="O8" s="204">
        <v>24065</v>
      </c>
      <c r="P8" s="70">
        <v>12794</v>
      </c>
      <c r="Q8" s="193"/>
      <c r="R8" s="193"/>
      <c r="S8" s="193"/>
      <c r="T8" s="193"/>
      <c r="U8" s="193"/>
    </row>
    <row r="9" spans="1:21" ht="27" customHeight="1" x14ac:dyDescent="0.35">
      <c r="A9" s="214"/>
      <c r="B9" s="7" t="s">
        <v>64</v>
      </c>
      <c r="C9" s="71">
        <v>1327</v>
      </c>
      <c r="D9" s="71" t="s">
        <v>9</v>
      </c>
      <c r="E9" s="146">
        <v>2766</v>
      </c>
      <c r="F9" s="146">
        <v>2321</v>
      </c>
      <c r="G9" s="205">
        <v>197143</v>
      </c>
      <c r="H9" s="146">
        <v>177471</v>
      </c>
      <c r="I9" s="205">
        <v>165383</v>
      </c>
      <c r="J9" s="71">
        <v>150677</v>
      </c>
      <c r="K9" s="146">
        <v>772</v>
      </c>
      <c r="L9" s="146">
        <v>711</v>
      </c>
      <c r="M9" s="205">
        <v>49979</v>
      </c>
      <c r="N9" s="146">
        <v>50770</v>
      </c>
      <c r="O9" s="205">
        <v>35997</v>
      </c>
      <c r="P9" s="71">
        <v>37473</v>
      </c>
      <c r="Q9" s="193"/>
      <c r="R9" s="193"/>
      <c r="S9" s="193"/>
      <c r="T9" s="193"/>
    </row>
    <row r="10" spans="1:21" ht="27" customHeight="1" x14ac:dyDescent="0.35">
      <c r="A10" s="214"/>
      <c r="B10" s="7" t="s">
        <v>15</v>
      </c>
      <c r="C10" s="71">
        <v>470</v>
      </c>
      <c r="D10" s="71">
        <v>1200</v>
      </c>
      <c r="E10" s="146">
        <v>392</v>
      </c>
      <c r="F10" s="146">
        <v>73</v>
      </c>
      <c r="G10" s="146">
        <v>36608</v>
      </c>
      <c r="H10" s="146">
        <v>7712</v>
      </c>
      <c r="I10" s="146">
        <v>33539</v>
      </c>
      <c r="J10" s="71">
        <v>6956</v>
      </c>
      <c r="K10" s="146">
        <v>166</v>
      </c>
      <c r="L10" s="146">
        <v>19</v>
      </c>
      <c r="M10" s="146">
        <f>7137+10757</f>
        <v>17894</v>
      </c>
      <c r="N10" s="146">
        <v>3571</v>
      </c>
      <c r="O10" s="146">
        <f>27676-20858+10755</f>
        <v>17573</v>
      </c>
      <c r="P10" s="71">
        <v>2803</v>
      </c>
      <c r="Q10" s="193"/>
      <c r="R10" s="193"/>
      <c r="S10"/>
    </row>
    <row r="11" spans="1:21" ht="27" customHeight="1" x14ac:dyDescent="0.35">
      <c r="B11" s="8" t="s">
        <v>16</v>
      </c>
      <c r="C11" s="162">
        <f>C8+C9+C10</f>
        <v>2449</v>
      </c>
      <c r="D11" s="162">
        <f>D8+D10</f>
        <v>1825</v>
      </c>
      <c r="E11" s="158">
        <f>SUM(E8:E10)</f>
        <v>4455</v>
      </c>
      <c r="F11" s="158">
        <f>SUM(F8:F10)</f>
        <v>3021</v>
      </c>
      <c r="G11" s="158">
        <f>SUM(G8:G10)</f>
        <v>389444</v>
      </c>
      <c r="H11" s="158">
        <f t="shared" ref="H11:J11" si="0">SUM(H8:H10)</f>
        <v>252870</v>
      </c>
      <c r="I11" s="158">
        <f t="shared" si="0"/>
        <v>322646</v>
      </c>
      <c r="J11" s="162">
        <f t="shared" si="0"/>
        <v>224313</v>
      </c>
      <c r="K11" s="158">
        <f t="shared" ref="K11:P11" si="1">SUM(K8:K10)</f>
        <v>1223</v>
      </c>
      <c r="L11" s="158">
        <f>SUM(L8:L10)</f>
        <v>939</v>
      </c>
      <c r="M11" s="158">
        <f t="shared" si="1"/>
        <v>101959</v>
      </c>
      <c r="N11" s="158">
        <f t="shared" si="1"/>
        <v>75079</v>
      </c>
      <c r="O11" s="158">
        <f t="shared" si="1"/>
        <v>77635</v>
      </c>
      <c r="P11" s="162">
        <f t="shared" si="1"/>
        <v>53070</v>
      </c>
      <c r="Q11" s="195"/>
      <c r="R11"/>
    </row>
    <row r="12" spans="1:21" ht="27" customHeight="1" x14ac:dyDescent="0.35">
      <c r="B12" s="7" t="s">
        <v>17</v>
      </c>
      <c r="C12" s="71">
        <v>43</v>
      </c>
      <c r="D12" s="71">
        <v>41</v>
      </c>
      <c r="E12" s="125"/>
      <c r="F12" s="125"/>
      <c r="G12" s="125"/>
      <c r="H12" s="146"/>
      <c r="I12" s="125"/>
      <c r="J12" s="163"/>
      <c r="K12" s="125"/>
      <c r="L12" s="125"/>
      <c r="M12" s="125"/>
      <c r="N12" s="146"/>
      <c r="O12" s="125"/>
      <c r="P12" s="163"/>
      <c r="Q12" s="195"/>
      <c r="R12"/>
    </row>
    <row r="13" spans="1:21" ht="27" customHeight="1" x14ac:dyDescent="0.35">
      <c r="B13" s="9" t="s">
        <v>18</v>
      </c>
      <c r="C13" s="165">
        <f>C11+C12</f>
        <v>2492</v>
      </c>
      <c r="D13" s="165">
        <f>D11+D12</f>
        <v>1866</v>
      </c>
      <c r="E13" s="164">
        <f>E11</f>
        <v>4455</v>
      </c>
      <c r="F13" s="164">
        <f>F11</f>
        <v>3021</v>
      </c>
      <c r="G13" s="164">
        <f>G11</f>
        <v>389444</v>
      </c>
      <c r="H13" s="164">
        <f t="shared" ref="H13:I13" si="2">H11</f>
        <v>252870</v>
      </c>
      <c r="I13" s="164">
        <f t="shared" si="2"/>
        <v>322646</v>
      </c>
      <c r="J13" s="165">
        <f>J11</f>
        <v>224313</v>
      </c>
      <c r="K13" s="164">
        <f>K11</f>
        <v>1223</v>
      </c>
      <c r="L13" s="164">
        <f>L11</f>
        <v>939</v>
      </c>
      <c r="M13" s="164">
        <f t="shared" ref="M13:O13" si="3">M11</f>
        <v>101959</v>
      </c>
      <c r="N13" s="164">
        <f t="shared" si="3"/>
        <v>75079</v>
      </c>
      <c r="O13" s="164">
        <f t="shared" si="3"/>
        <v>77635</v>
      </c>
      <c r="P13" s="165">
        <f>P11</f>
        <v>53070</v>
      </c>
      <c r="Q13"/>
      <c r="R13"/>
    </row>
    <row r="14" spans="1:21" ht="27" customHeight="1" x14ac:dyDescent="0.35">
      <c r="B14"/>
      <c r="C14"/>
      <c r="D14"/>
      <c r="E14"/>
      <c r="F14"/>
      <c r="G14"/>
      <c r="H14"/>
      <c r="I14"/>
      <c r="J14"/>
      <c r="K14"/>
      <c r="L14"/>
      <c r="M14"/>
      <c r="N14"/>
      <c r="O14" s="12"/>
      <c r="P14"/>
    </row>
    <row r="15" spans="1:21" ht="27" customHeight="1" x14ac:dyDescent="0.35">
      <c r="B15" s="13" t="s">
        <v>19</v>
      </c>
      <c r="C15" s="13"/>
      <c r="D15" s="13"/>
      <c r="E15" s="13"/>
      <c r="F15" s="14"/>
      <c r="G15" s="14"/>
      <c r="H15" s="14"/>
      <c r="I15" s="14"/>
      <c r="J15" s="14"/>
      <c r="K15" s="14"/>
      <c r="L15" s="14"/>
      <c r="M15" s="14"/>
      <c r="N15" s="14"/>
      <c r="O15" s="14"/>
      <c r="P15" s="14"/>
      <c r="Q15" s="14"/>
      <c r="R15" s="14"/>
    </row>
    <row r="16" spans="1:21" customFormat="1" ht="27" customHeight="1" x14ac:dyDescent="0.35"/>
    <row r="17" spans="2:20" ht="27" customHeight="1" x14ac:dyDescent="0.35">
      <c r="B17" s="54" t="s">
        <v>11</v>
      </c>
      <c r="C17" s="288" t="s">
        <v>20</v>
      </c>
      <c r="D17" s="303" t="s">
        <v>229</v>
      </c>
      <c r="E17" s="303" t="s">
        <v>230</v>
      </c>
      <c r="F17" s="323" t="s">
        <v>231</v>
      </c>
      <c r="G17" s="324"/>
      <c r="H17" s="323" t="s">
        <v>237</v>
      </c>
      <c r="I17" s="324"/>
      <c r="J17" s="1"/>
      <c r="K17" s="1"/>
      <c r="M17"/>
      <c r="N17"/>
      <c r="O17" s="12"/>
      <c r="P17" s="67"/>
    </row>
    <row r="18" spans="2:20" ht="76" customHeight="1" x14ac:dyDescent="0.35">
      <c r="B18" s="77" t="s">
        <v>21</v>
      </c>
      <c r="C18" s="288"/>
      <c r="D18" s="288"/>
      <c r="E18" s="288"/>
      <c r="F18" s="100" t="s">
        <v>159</v>
      </c>
      <c r="G18" s="34" t="s">
        <v>160</v>
      </c>
      <c r="H18" s="100" t="s">
        <v>159</v>
      </c>
      <c r="I18" s="34" t="s">
        <v>160</v>
      </c>
      <c r="J18" s="100" t="s">
        <v>238</v>
      </c>
      <c r="K18" s="34" t="s">
        <v>47</v>
      </c>
      <c r="L18"/>
      <c r="M18"/>
      <c r="N18"/>
      <c r="O18" s="12"/>
      <c r="P18" s="67"/>
    </row>
    <row r="19" spans="2:20" ht="27" customHeight="1" x14ac:dyDescent="0.35">
      <c r="B19" s="11" t="s">
        <v>172</v>
      </c>
      <c r="C19" s="125" t="s">
        <v>167</v>
      </c>
      <c r="D19" s="146">
        <v>316</v>
      </c>
      <c r="E19" s="146" t="s">
        <v>9</v>
      </c>
      <c r="F19" s="117">
        <v>73158</v>
      </c>
      <c r="G19" s="35"/>
      <c r="H19" s="117">
        <v>15339</v>
      </c>
      <c r="I19" s="35"/>
      <c r="J19" s="117">
        <v>461628</v>
      </c>
      <c r="K19" s="175">
        <v>0.49</v>
      </c>
      <c r="L19"/>
      <c r="M19" s="78"/>
      <c r="N19" s="78"/>
      <c r="O19" s="12"/>
      <c r="P19" s="67"/>
    </row>
    <row r="20" spans="2:20" ht="27" customHeight="1" x14ac:dyDescent="0.35">
      <c r="B20" s="11" t="s">
        <v>171</v>
      </c>
      <c r="C20" s="125" t="s">
        <v>167</v>
      </c>
      <c r="D20" s="146">
        <v>336</v>
      </c>
      <c r="E20" s="146">
        <v>625</v>
      </c>
      <c r="F20" s="117">
        <v>82535</v>
      </c>
      <c r="G20" s="35"/>
      <c r="H20" s="117">
        <v>18747</v>
      </c>
      <c r="I20" s="35"/>
      <c r="J20" s="117">
        <v>500537</v>
      </c>
      <c r="K20" s="175">
        <v>0.8</v>
      </c>
      <c r="L20"/>
      <c r="M20"/>
      <c r="N20"/>
      <c r="O20" s="12"/>
      <c r="P20" s="67"/>
    </row>
    <row r="21" spans="2:20" ht="27" customHeight="1" x14ac:dyDescent="0.35">
      <c r="B21" s="51" t="s">
        <v>173</v>
      </c>
      <c r="C21" s="157"/>
      <c r="D21" s="158">
        <v>652</v>
      </c>
      <c r="E21" s="158">
        <v>625</v>
      </c>
      <c r="F21" s="169">
        <f>F19+F20</f>
        <v>155693</v>
      </c>
      <c r="G21" s="43">
        <v>123724</v>
      </c>
      <c r="H21" s="169">
        <f>H19+H20</f>
        <v>34086</v>
      </c>
      <c r="I21" s="43">
        <v>24065</v>
      </c>
      <c r="J21" s="169">
        <f>J19+J20</f>
        <v>962165</v>
      </c>
      <c r="K21" s="176"/>
      <c r="L21"/>
      <c r="M21"/>
      <c r="N21"/>
      <c r="O21" s="12"/>
      <c r="P21" s="67"/>
    </row>
    <row r="22" spans="2:20" ht="27" customHeight="1" x14ac:dyDescent="0.35">
      <c r="B22" s="11" t="s">
        <v>168</v>
      </c>
      <c r="C22" s="125" t="s">
        <v>64</v>
      </c>
      <c r="D22" s="146">
        <v>1184</v>
      </c>
      <c r="E22" s="146" t="s">
        <v>9</v>
      </c>
      <c r="F22" s="117">
        <v>184208</v>
      </c>
      <c r="G22" s="35"/>
      <c r="H22" s="117">
        <v>47867</v>
      </c>
      <c r="I22" s="35"/>
      <c r="J22" s="117">
        <v>622867</v>
      </c>
      <c r="K22" s="175">
        <v>0.60934113918234012</v>
      </c>
      <c r="L22"/>
      <c r="M22" s="78"/>
      <c r="N22"/>
      <c r="O22" s="12"/>
      <c r="P22" s="67"/>
    </row>
    <row r="23" spans="2:20" ht="27" customHeight="1" x14ac:dyDescent="0.35">
      <c r="B23" s="11" t="s">
        <v>169</v>
      </c>
      <c r="C23" s="125" t="s">
        <v>64</v>
      </c>
      <c r="D23" s="146">
        <v>143</v>
      </c>
      <c r="E23" s="146" t="s">
        <v>9</v>
      </c>
      <c r="F23" s="117">
        <v>12935</v>
      </c>
      <c r="G23" s="35"/>
      <c r="H23" s="117">
        <v>2112</v>
      </c>
      <c r="I23" s="35"/>
      <c r="J23" s="117">
        <v>63055</v>
      </c>
      <c r="K23" s="175">
        <v>0.62</v>
      </c>
      <c r="L23"/>
      <c r="M23"/>
      <c r="N23"/>
      <c r="O23" s="191"/>
      <c r="P23" s="67"/>
    </row>
    <row r="24" spans="2:20" ht="27" customHeight="1" x14ac:dyDescent="0.35">
      <c r="B24" s="51" t="s">
        <v>170</v>
      </c>
      <c r="C24" s="157"/>
      <c r="D24" s="158">
        <v>1327</v>
      </c>
      <c r="E24" s="158" t="s">
        <v>9</v>
      </c>
      <c r="F24" s="169">
        <f>F22+F23</f>
        <v>197143</v>
      </c>
      <c r="G24" s="43">
        <v>165383</v>
      </c>
      <c r="H24" s="169">
        <f>H22+H23</f>
        <v>49979</v>
      </c>
      <c r="I24" s="43">
        <v>35997</v>
      </c>
      <c r="J24" s="169">
        <f>J22+J23</f>
        <v>685922</v>
      </c>
      <c r="K24" s="176"/>
      <c r="L24"/>
      <c r="M24"/>
      <c r="N24"/>
      <c r="O24" s="12"/>
      <c r="P24" s="67"/>
    </row>
    <row r="25" spans="2:20" ht="27" customHeight="1" x14ac:dyDescent="0.35">
      <c r="B25" s="11" t="s">
        <v>327</v>
      </c>
      <c r="C25" s="125" t="s">
        <v>15</v>
      </c>
      <c r="D25" s="146">
        <v>470</v>
      </c>
      <c r="E25" s="146">
        <v>1200</v>
      </c>
      <c r="F25" s="117">
        <v>36608</v>
      </c>
      <c r="G25" s="35"/>
      <c r="H25" s="117">
        <v>17894</v>
      </c>
      <c r="I25" s="35"/>
      <c r="J25" s="117">
        <v>288858</v>
      </c>
      <c r="K25" s="175">
        <v>1</v>
      </c>
      <c r="L25"/>
      <c r="M25"/>
      <c r="N25"/>
      <c r="O25" s="12"/>
      <c r="P25" s="67"/>
    </row>
    <row r="26" spans="2:20" ht="27" customHeight="1" x14ac:dyDescent="0.35">
      <c r="B26" s="51" t="s">
        <v>36</v>
      </c>
      <c r="C26" s="157"/>
      <c r="D26" s="158">
        <v>470</v>
      </c>
      <c r="E26" s="158">
        <v>1200</v>
      </c>
      <c r="F26" s="169">
        <f>F25</f>
        <v>36608</v>
      </c>
      <c r="G26" s="43">
        <v>33539</v>
      </c>
      <c r="H26" s="169">
        <f>H25</f>
        <v>17894</v>
      </c>
      <c r="I26" s="43">
        <v>17573</v>
      </c>
      <c r="J26" s="169">
        <f>J25</f>
        <v>288858</v>
      </c>
      <c r="K26" s="176"/>
      <c r="L26"/>
      <c r="M26"/>
      <c r="N26"/>
      <c r="O26" s="12"/>
      <c r="P26" s="67"/>
    </row>
    <row r="27" spans="2:20" ht="27" customHeight="1" x14ac:dyDescent="0.35">
      <c r="B27" s="51" t="s">
        <v>16</v>
      </c>
      <c r="C27" s="10"/>
      <c r="D27" s="158">
        <v>2449</v>
      </c>
      <c r="E27" s="158">
        <v>1825</v>
      </c>
      <c r="F27" s="169">
        <f>F26+F24+F21</f>
        <v>389444</v>
      </c>
      <c r="G27" s="43">
        <f>G26+G24+G21</f>
        <v>322646</v>
      </c>
      <c r="H27" s="169">
        <f>H26+H24+H21</f>
        <v>101959</v>
      </c>
      <c r="I27" s="43">
        <f>I26+I24+I21</f>
        <v>77635</v>
      </c>
      <c r="J27" s="169">
        <f>J24+J21+J26</f>
        <v>1936945</v>
      </c>
      <c r="K27" s="177"/>
      <c r="L27" s="78"/>
      <c r="M27"/>
      <c r="N27"/>
      <c r="O27" s="12"/>
      <c r="P27" s="67"/>
    </row>
    <row r="28" spans="2:20" ht="27" customHeight="1" x14ac:dyDescent="0.35">
      <c r="B28" s="159" t="s">
        <v>17</v>
      </c>
      <c r="C28" s="125" t="s">
        <v>37</v>
      </c>
      <c r="D28" s="146">
        <v>43</v>
      </c>
      <c r="E28" s="146">
        <v>41</v>
      </c>
      <c r="F28" s="170"/>
      <c r="G28" s="35"/>
      <c r="H28" s="117"/>
      <c r="I28" s="35"/>
      <c r="J28" s="170"/>
      <c r="K28" s="175">
        <v>0.5</v>
      </c>
      <c r="L28"/>
      <c r="M28"/>
      <c r="N28"/>
      <c r="O28" s="12"/>
      <c r="P28" s="67"/>
    </row>
    <row r="29" spans="2:20" ht="27" customHeight="1" x14ac:dyDescent="0.35">
      <c r="B29" s="154" t="s">
        <v>18</v>
      </c>
      <c r="C29" s="160"/>
      <c r="D29" s="161">
        <v>2492</v>
      </c>
      <c r="E29" s="161">
        <v>1866</v>
      </c>
      <c r="F29" s="102">
        <f>F27</f>
        <v>389444</v>
      </c>
      <c r="G29" s="171">
        <f>G27</f>
        <v>322646</v>
      </c>
      <c r="H29" s="102">
        <f>H27</f>
        <v>101959</v>
      </c>
      <c r="I29" s="171">
        <f>I27</f>
        <v>77635</v>
      </c>
      <c r="J29" s="102">
        <f>J27</f>
        <v>1936945</v>
      </c>
      <c r="K29" s="178"/>
      <c r="L29"/>
      <c r="M29"/>
      <c r="N29"/>
      <c r="O29" s="12"/>
      <c r="P29" s="67"/>
    </row>
    <row r="30" spans="2:20" ht="39.75" customHeight="1" x14ac:dyDescent="0.35">
      <c r="D30" s="58"/>
      <c r="J30"/>
      <c r="M30" s="12"/>
      <c r="N30" s="67"/>
      <c r="R30"/>
      <c r="T30" s="3"/>
    </row>
    <row r="31" spans="2:20" ht="39.75" customHeight="1" x14ac:dyDescent="0.35">
      <c r="B31" s="297" t="s">
        <v>241</v>
      </c>
      <c r="C31" s="297"/>
      <c r="D31" s="297"/>
      <c r="E31" s="297"/>
      <c r="F31" s="297"/>
      <c r="G31" s="297"/>
      <c r="H31" s="297"/>
      <c r="I31" s="297"/>
      <c r="J31" s="297"/>
      <c r="K31" s="297"/>
      <c r="L31" s="297"/>
      <c r="M31" s="297"/>
      <c r="N31" s="67"/>
      <c r="Q31" s="80"/>
      <c r="R31" s="80"/>
      <c r="T31" s="3"/>
    </row>
    <row r="32" spans="2:20" ht="39.75" customHeight="1" x14ac:dyDescent="0.35">
      <c r="B32" s="297" t="s">
        <v>222</v>
      </c>
      <c r="C32" s="297"/>
      <c r="D32" s="297"/>
      <c r="E32" s="297"/>
      <c r="F32" s="297"/>
      <c r="G32" s="297"/>
      <c r="H32" s="297"/>
      <c r="I32" s="297"/>
      <c r="J32" s="297"/>
      <c r="K32" s="297"/>
      <c r="L32" s="297"/>
      <c r="M32" s="297"/>
      <c r="N32" s="67"/>
      <c r="O32" s="58"/>
      <c r="R32"/>
      <c r="T32" s="3"/>
    </row>
    <row r="33" spans="1:19" x14ac:dyDescent="0.35">
      <c r="B33" s="58"/>
      <c r="I33" s="80"/>
      <c r="J33" s="80"/>
      <c r="N33" s="16"/>
      <c r="O33" s="16"/>
    </row>
    <row r="34" spans="1:19" ht="27" customHeight="1" x14ac:dyDescent="0.35">
      <c r="B34" s="13" t="s">
        <v>39</v>
      </c>
      <c r="C34" s="13"/>
      <c r="D34" s="13"/>
      <c r="E34" s="13"/>
      <c r="F34" s="14"/>
      <c r="G34" s="14"/>
      <c r="H34" s="14"/>
      <c r="I34" s="14"/>
      <c r="J34" s="14"/>
      <c r="K34" s="14"/>
      <c r="L34" s="14"/>
      <c r="M34" s="14"/>
      <c r="N34" s="14"/>
      <c r="O34" s="14"/>
      <c r="P34" s="14"/>
      <c r="Q34" s="14"/>
      <c r="R34" s="14"/>
      <c r="S34"/>
    </row>
    <row r="35" spans="1:19" ht="27" customHeight="1" x14ac:dyDescent="0.35">
      <c r="B35" s="94"/>
      <c r="C35" s="94"/>
      <c r="D35" s="94"/>
      <c r="E35" s="273"/>
      <c r="F35" s="15"/>
      <c r="G35" s="15"/>
      <c r="H35" s="15"/>
      <c r="I35" s="15"/>
      <c r="J35" s="15"/>
      <c r="K35" s="15"/>
      <c r="L35" s="15"/>
      <c r="M35" s="15"/>
      <c r="N35" s="84"/>
      <c r="O35" s="84"/>
      <c r="P35" s="15"/>
      <c r="Q35" s="15"/>
      <c r="R35" s="15"/>
      <c r="S35"/>
    </row>
    <row r="36" spans="1:19" ht="23.15" customHeight="1" x14ac:dyDescent="0.35">
      <c r="B36" s="314" t="s">
        <v>40</v>
      </c>
      <c r="C36" s="288" t="s">
        <v>41</v>
      </c>
      <c r="D36" s="288" t="s">
        <v>225</v>
      </c>
      <c r="E36" s="302" t="s">
        <v>44</v>
      </c>
      <c r="F36" s="291" t="s">
        <v>45</v>
      </c>
      <c r="G36" s="293" t="s">
        <v>178</v>
      </c>
      <c r="H36" s="294"/>
      <c r="I36" s="239"/>
      <c r="J36" s="291" t="s">
        <v>179</v>
      </c>
      <c r="K36" s="295" t="s">
        <v>239</v>
      </c>
      <c r="L36" s="286" t="s">
        <v>206</v>
      </c>
      <c r="M36" s="286" t="s">
        <v>240</v>
      </c>
      <c r="N36" s="286" t="s">
        <v>38</v>
      </c>
      <c r="O36" s="286" t="s">
        <v>215</v>
      </c>
      <c r="P36" s="286" t="s">
        <v>213</v>
      </c>
      <c r="Q36" s="286" t="s">
        <v>48</v>
      </c>
    </row>
    <row r="37" spans="1:19" ht="94" customHeight="1" x14ac:dyDescent="0.35">
      <c r="B37" s="314"/>
      <c r="C37" s="288"/>
      <c r="D37" s="288"/>
      <c r="E37" s="302"/>
      <c r="F37" s="292"/>
      <c r="G37" s="234" t="s">
        <v>180</v>
      </c>
      <c r="H37" s="235" t="s">
        <v>217</v>
      </c>
      <c r="I37" s="234" t="s">
        <v>219</v>
      </c>
      <c r="J37" s="292"/>
      <c r="K37" s="292"/>
      <c r="L37" s="287"/>
      <c r="M37" s="287"/>
      <c r="N37" s="287"/>
      <c r="O37" s="287"/>
      <c r="P37" s="287"/>
      <c r="Q37" s="286"/>
      <c r="R37" s="23"/>
      <c r="S37" s="72"/>
    </row>
    <row r="38" spans="1:19" ht="34.5" customHeight="1" x14ac:dyDescent="0.35">
      <c r="B38" s="11" t="s">
        <v>59</v>
      </c>
      <c r="C38" s="145" t="s">
        <v>139</v>
      </c>
      <c r="D38" s="146" t="s">
        <v>205</v>
      </c>
      <c r="E38" s="146" t="s">
        <v>60</v>
      </c>
      <c r="F38" s="150" t="s">
        <v>242</v>
      </c>
      <c r="G38" s="126" t="s">
        <v>155</v>
      </c>
      <c r="H38" s="126" t="s">
        <v>192</v>
      </c>
      <c r="I38" s="240" t="s">
        <v>243</v>
      </c>
      <c r="J38" s="240" t="s">
        <v>244</v>
      </c>
      <c r="K38" s="249">
        <v>49</v>
      </c>
      <c r="L38" s="249" t="s">
        <v>245</v>
      </c>
      <c r="M38" s="249">
        <v>49</v>
      </c>
      <c r="N38" s="149" t="s">
        <v>246</v>
      </c>
      <c r="O38" s="242" t="s">
        <v>247</v>
      </c>
      <c r="P38" s="131">
        <v>1</v>
      </c>
      <c r="Q38" s="262"/>
      <c r="S38" s="18"/>
    </row>
    <row r="39" spans="1:19" ht="34.5" customHeight="1" x14ac:dyDescent="0.35">
      <c r="B39" s="11" t="s">
        <v>182</v>
      </c>
      <c r="C39" s="145" t="s">
        <v>121</v>
      </c>
      <c r="D39" s="146" t="s">
        <v>187</v>
      </c>
      <c r="E39" s="290" t="s">
        <v>54</v>
      </c>
      <c r="F39" s="150" t="s">
        <v>191</v>
      </c>
      <c r="G39" s="126" t="s">
        <v>155</v>
      </c>
      <c r="H39" s="126" t="s">
        <v>181</v>
      </c>
      <c r="I39" s="272" t="s">
        <v>248</v>
      </c>
      <c r="J39" s="272" t="s">
        <v>249</v>
      </c>
      <c r="K39" s="322">
        <v>38</v>
      </c>
      <c r="L39" s="322" t="s">
        <v>245</v>
      </c>
      <c r="M39" s="322">
        <v>38</v>
      </c>
      <c r="N39" s="313" t="s">
        <v>322</v>
      </c>
      <c r="O39" s="325" t="s">
        <v>323</v>
      </c>
      <c r="P39" s="131">
        <v>1</v>
      </c>
      <c r="Q39" s="262"/>
      <c r="S39" s="18"/>
    </row>
    <row r="40" spans="1:19" ht="34.5" customHeight="1" x14ac:dyDescent="0.35">
      <c r="B40" s="11" t="s">
        <v>183</v>
      </c>
      <c r="C40" s="145" t="s">
        <v>121</v>
      </c>
      <c r="D40" s="146" t="s">
        <v>186</v>
      </c>
      <c r="E40" s="290"/>
      <c r="F40" s="150" t="s">
        <v>190</v>
      </c>
      <c r="G40" s="126" t="s">
        <v>154</v>
      </c>
      <c r="H40" s="126" t="s">
        <v>181</v>
      </c>
      <c r="I40" s="272" t="s">
        <v>193</v>
      </c>
      <c r="J40" s="272" t="s">
        <v>250</v>
      </c>
      <c r="K40" s="322"/>
      <c r="L40" s="322"/>
      <c r="M40" s="322"/>
      <c r="N40" s="313"/>
      <c r="O40" s="325"/>
      <c r="P40" s="131">
        <v>1</v>
      </c>
      <c r="Q40" s="262"/>
      <c r="S40" s="18"/>
    </row>
    <row r="41" spans="1:19" ht="34.5" customHeight="1" x14ac:dyDescent="0.35">
      <c r="B41" s="11" t="s">
        <v>184</v>
      </c>
      <c r="C41" s="145" t="s">
        <v>126</v>
      </c>
      <c r="D41" s="146" t="s">
        <v>189</v>
      </c>
      <c r="E41" s="290" t="s">
        <v>54</v>
      </c>
      <c r="F41" s="150" t="s">
        <v>251</v>
      </c>
      <c r="G41" s="126" t="s">
        <v>155</v>
      </c>
      <c r="H41" s="126" t="s">
        <v>181</v>
      </c>
      <c r="I41" s="240" t="s">
        <v>252</v>
      </c>
      <c r="J41" s="240" t="s">
        <v>253</v>
      </c>
      <c r="K41" s="322">
        <v>78</v>
      </c>
      <c r="L41" s="321" t="s">
        <v>309</v>
      </c>
      <c r="M41" s="322">
        <v>78</v>
      </c>
      <c r="N41" s="313" t="s">
        <v>324</v>
      </c>
      <c r="O41" s="326" t="s">
        <v>325</v>
      </c>
      <c r="P41" s="131">
        <v>1</v>
      </c>
      <c r="Q41" s="18"/>
      <c r="S41" s="18"/>
    </row>
    <row r="42" spans="1:19" ht="34.5" customHeight="1" x14ac:dyDescent="0.35">
      <c r="B42" s="11" t="s">
        <v>185</v>
      </c>
      <c r="C42" s="145" t="s">
        <v>126</v>
      </c>
      <c r="D42" s="146" t="s">
        <v>188</v>
      </c>
      <c r="E42" s="290"/>
      <c r="F42" s="150" t="s">
        <v>254</v>
      </c>
      <c r="G42" s="126" t="s">
        <v>154</v>
      </c>
      <c r="H42" s="126" t="s">
        <v>181</v>
      </c>
      <c r="I42" s="240" t="s">
        <v>255</v>
      </c>
      <c r="J42" s="240" t="s">
        <v>207</v>
      </c>
      <c r="K42" s="321"/>
      <c r="L42" s="321"/>
      <c r="M42" s="321"/>
      <c r="N42" s="313"/>
      <c r="O42" s="326"/>
      <c r="P42" s="131">
        <v>1</v>
      </c>
      <c r="Q42" s="18"/>
      <c r="S42" s="18"/>
    </row>
    <row r="43" spans="1:19" ht="34.5" customHeight="1" x14ac:dyDescent="0.35">
      <c r="B43" s="11" t="s">
        <v>61</v>
      </c>
      <c r="C43" s="145" t="s">
        <v>62</v>
      </c>
      <c r="D43" s="146" t="s">
        <v>199</v>
      </c>
      <c r="E43" s="146" t="s">
        <v>174</v>
      </c>
      <c r="F43" s="150" t="s">
        <v>256</v>
      </c>
      <c r="G43" s="126" t="s">
        <v>9</v>
      </c>
      <c r="H43" s="126" t="s">
        <v>9</v>
      </c>
      <c r="I43" s="240" t="s">
        <v>9</v>
      </c>
      <c r="J43" s="240" t="s">
        <v>256</v>
      </c>
      <c r="K43" s="249">
        <v>18</v>
      </c>
      <c r="L43" s="129" t="s">
        <v>342</v>
      </c>
      <c r="M43" s="249">
        <v>18</v>
      </c>
      <c r="N43" s="149" t="s">
        <v>194</v>
      </c>
      <c r="O43" s="242" t="s">
        <v>257</v>
      </c>
      <c r="P43" s="131">
        <v>0.72</v>
      </c>
      <c r="Q43" s="18"/>
      <c r="S43" s="18"/>
    </row>
    <row r="44" spans="1:19" ht="35.15" customHeight="1" x14ac:dyDescent="0.35">
      <c r="B44" s="11" t="s">
        <v>341</v>
      </c>
      <c r="C44" s="145" t="s">
        <v>23</v>
      </c>
      <c r="D44" s="283" t="s">
        <v>258</v>
      </c>
      <c r="E44" s="126" t="s">
        <v>174</v>
      </c>
      <c r="F44" s="150" t="s">
        <v>203</v>
      </c>
      <c r="G44" s="126" t="s">
        <v>9</v>
      </c>
      <c r="H44" s="215" t="s">
        <v>9</v>
      </c>
      <c r="I44" s="247" t="s">
        <v>9</v>
      </c>
      <c r="J44" s="247" t="s">
        <v>203</v>
      </c>
      <c r="K44" s="240">
        <v>2</v>
      </c>
      <c r="L44" s="126" t="s">
        <v>259</v>
      </c>
      <c r="M44" s="137">
        <v>2</v>
      </c>
      <c r="N44" s="137">
        <v>3</v>
      </c>
      <c r="O44" s="243">
        <v>3</v>
      </c>
      <c r="P44" s="139">
        <v>0.99</v>
      </c>
      <c r="Q44" s="241"/>
      <c r="R44" s="241"/>
      <c r="S44"/>
    </row>
    <row r="45" spans="1:19" ht="35.15" customHeight="1" x14ac:dyDescent="0.35">
      <c r="B45" s="133" t="s">
        <v>16</v>
      </c>
      <c r="C45" s="151"/>
      <c r="D45" s="250" t="s">
        <v>265</v>
      </c>
      <c r="E45" s="74"/>
      <c r="F45" s="216" t="s">
        <v>264</v>
      </c>
      <c r="G45" s="218"/>
      <c r="H45" s="218"/>
      <c r="I45" s="248" t="s">
        <v>267</v>
      </c>
      <c r="J45" s="218" t="s">
        <v>268</v>
      </c>
      <c r="K45" s="218">
        <f>SUM(K38:K44)</f>
        <v>185</v>
      </c>
      <c r="L45" s="218"/>
      <c r="M45" s="236">
        <f>SUM(M38:M44)</f>
        <v>185</v>
      </c>
      <c r="N45" s="266" t="s">
        <v>269</v>
      </c>
      <c r="O45" s="263" t="s">
        <v>343</v>
      </c>
      <c r="P45" s="81"/>
      <c r="Q45"/>
      <c r="S45"/>
    </row>
    <row r="46" spans="1:19" ht="25.5" customHeight="1" x14ac:dyDescent="0.35">
      <c r="B46" s="124" t="s">
        <v>17</v>
      </c>
      <c r="C46" s="145" t="s">
        <v>23</v>
      </c>
      <c r="D46" s="246" t="s">
        <v>263</v>
      </c>
      <c r="E46" s="152" t="s">
        <v>260</v>
      </c>
      <c r="F46" s="237" t="s">
        <v>261</v>
      </c>
      <c r="G46" s="215" t="s">
        <v>9</v>
      </c>
      <c r="H46" s="215" t="s">
        <v>9</v>
      </c>
      <c r="I46" s="247" t="s">
        <v>9</v>
      </c>
      <c r="J46" s="215" t="s">
        <v>9</v>
      </c>
      <c r="K46" s="125">
        <v>19</v>
      </c>
      <c r="L46" s="126" t="s">
        <v>262</v>
      </c>
      <c r="M46" s="125">
        <v>19</v>
      </c>
      <c r="N46" s="215">
        <v>5</v>
      </c>
      <c r="O46" s="244">
        <v>3</v>
      </c>
      <c r="P46" s="254">
        <v>0.5</v>
      </c>
      <c r="Q46" s="75" t="s">
        <v>55</v>
      </c>
      <c r="S46"/>
    </row>
    <row r="47" spans="1:19" ht="23.15" customHeight="1" x14ac:dyDescent="0.35">
      <c r="A47"/>
      <c r="B47" s="154" t="s">
        <v>18</v>
      </c>
      <c r="C47" s="155"/>
      <c r="D47" s="251" t="s">
        <v>266</v>
      </c>
      <c r="E47" s="62"/>
      <c r="F47" s="238" t="s">
        <v>336</v>
      </c>
      <c r="G47" s="217"/>
      <c r="H47" s="217"/>
      <c r="I47" s="217" t="s">
        <v>267</v>
      </c>
      <c r="J47" s="217" t="s">
        <v>268</v>
      </c>
      <c r="K47" s="217">
        <f>K45+K46</f>
        <v>204</v>
      </c>
      <c r="L47" s="217"/>
      <c r="M47" s="217">
        <f>M45+M46</f>
        <v>204</v>
      </c>
      <c r="N47" s="217" t="s">
        <v>270</v>
      </c>
      <c r="O47" s="245" t="s">
        <v>344</v>
      </c>
      <c r="P47" s="91"/>
      <c r="Q47" s="153"/>
      <c r="S47"/>
    </row>
    <row r="48" spans="1:19" ht="23.15" customHeight="1" x14ac:dyDescent="0.35">
      <c r="A48"/>
      <c r="D48" s="58"/>
      <c r="E48" s="58"/>
      <c r="H48" s="80"/>
      <c r="I48" s="80"/>
      <c r="K48" s="58"/>
      <c r="N48" s="12"/>
      <c r="O48" s="56"/>
      <c r="P48" s="56"/>
      <c r="Q48" s="56"/>
      <c r="S48" s="56"/>
    </row>
    <row r="49" spans="1:21" s="14" customFormat="1" ht="27" customHeight="1" x14ac:dyDescent="0.35">
      <c r="A49" s="3"/>
      <c r="B49" s="13" t="s">
        <v>56</v>
      </c>
      <c r="C49" s="13"/>
      <c r="D49" s="13"/>
      <c r="P49" s="57"/>
    </row>
    <row r="50" spans="1:21" ht="23.15" customHeight="1" x14ac:dyDescent="0.35">
      <c r="A50" s="55"/>
      <c r="P50" s="56"/>
      <c r="T50" s="3"/>
      <c r="U50"/>
    </row>
    <row r="51" spans="1:21" ht="23.15" customHeight="1" x14ac:dyDescent="0.35">
      <c r="A51" s="55"/>
      <c r="B51" s="314" t="s">
        <v>40</v>
      </c>
      <c r="C51" s="288" t="s">
        <v>41</v>
      </c>
      <c r="D51" s="288" t="s">
        <v>225</v>
      </c>
      <c r="E51" s="288" t="s">
        <v>44</v>
      </c>
      <c r="F51" s="291" t="s">
        <v>45</v>
      </c>
      <c r="G51" s="293" t="s">
        <v>178</v>
      </c>
      <c r="H51" s="294"/>
      <c r="I51" s="239"/>
      <c r="J51" s="291" t="s">
        <v>179</v>
      </c>
      <c r="K51" s="295" t="s">
        <v>239</v>
      </c>
      <c r="L51" s="286" t="s">
        <v>46</v>
      </c>
      <c r="M51" s="286" t="s">
        <v>240</v>
      </c>
      <c r="N51" s="286" t="s">
        <v>38</v>
      </c>
      <c r="O51" s="286" t="s">
        <v>215</v>
      </c>
      <c r="P51" s="286" t="s">
        <v>213</v>
      </c>
      <c r="Q51" s="286" t="s">
        <v>48</v>
      </c>
      <c r="T51" s="3"/>
      <c r="U51"/>
    </row>
    <row r="52" spans="1:21" ht="79.5" customHeight="1" x14ac:dyDescent="0.35">
      <c r="B52" s="314"/>
      <c r="C52" s="288"/>
      <c r="D52" s="288"/>
      <c r="E52" s="289"/>
      <c r="F52" s="292"/>
      <c r="G52" s="255" t="s">
        <v>180</v>
      </c>
      <c r="H52" s="235" t="s">
        <v>217</v>
      </c>
      <c r="I52" s="234" t="s">
        <v>219</v>
      </c>
      <c r="J52" s="292"/>
      <c r="K52" s="292"/>
      <c r="L52" s="287"/>
      <c r="M52" s="287"/>
      <c r="N52" s="287"/>
      <c r="O52" s="287"/>
      <c r="P52" s="287"/>
      <c r="Q52" s="286"/>
      <c r="R52" s="73"/>
      <c r="S52" s="23"/>
      <c r="T52" s="5"/>
      <c r="U52"/>
    </row>
    <row r="53" spans="1:21" ht="41.5" customHeight="1" x14ac:dyDescent="0.35">
      <c r="B53" s="124" t="s">
        <v>195</v>
      </c>
      <c r="C53" s="145" t="s">
        <v>49</v>
      </c>
      <c r="D53" s="246" t="s">
        <v>197</v>
      </c>
      <c r="E53" s="328" t="s">
        <v>158</v>
      </c>
      <c r="F53" s="257" t="s">
        <v>271</v>
      </c>
      <c r="G53" s="256" t="s">
        <v>155</v>
      </c>
      <c r="H53" s="147" t="s">
        <v>181</v>
      </c>
      <c r="I53" s="147" t="s">
        <v>273</v>
      </c>
      <c r="J53" s="259" t="s">
        <v>337</v>
      </c>
      <c r="K53" s="329">
        <v>35</v>
      </c>
      <c r="L53" s="327" t="s">
        <v>326</v>
      </c>
      <c r="M53" s="329">
        <v>35</v>
      </c>
      <c r="N53" s="331" t="s">
        <v>275</v>
      </c>
      <c r="O53" s="332" t="s">
        <v>276</v>
      </c>
      <c r="P53" s="253">
        <v>1</v>
      </c>
      <c r="Q53" s="284" t="s">
        <v>333</v>
      </c>
      <c r="R53" s="252"/>
      <c r="T53" s="19"/>
      <c r="U53"/>
    </row>
    <row r="54" spans="1:21" ht="41.5" customHeight="1" x14ac:dyDescent="0.35">
      <c r="B54" s="124" t="s">
        <v>223</v>
      </c>
      <c r="C54" s="148" t="s">
        <v>49</v>
      </c>
      <c r="D54" s="125" t="s">
        <v>198</v>
      </c>
      <c r="E54" s="326"/>
      <c r="F54" s="258" t="s">
        <v>272</v>
      </c>
      <c r="G54" s="125" t="s">
        <v>154</v>
      </c>
      <c r="H54" s="125" t="s">
        <v>181</v>
      </c>
      <c r="I54" s="126" t="s">
        <v>200</v>
      </c>
      <c r="J54" s="125" t="s">
        <v>274</v>
      </c>
      <c r="K54" s="330"/>
      <c r="L54" s="322"/>
      <c r="M54" s="330"/>
      <c r="N54" s="313"/>
      <c r="O54" s="333"/>
      <c r="P54" s="254">
        <v>1</v>
      </c>
      <c r="Q54" s="285"/>
      <c r="R54" s="18"/>
      <c r="T54" s="18"/>
      <c r="U54"/>
    </row>
    <row r="55" spans="1:21" ht="41.5" customHeight="1" x14ac:dyDescent="0.35">
      <c r="B55" s="124" t="s">
        <v>224</v>
      </c>
      <c r="C55" s="148" t="s">
        <v>49</v>
      </c>
      <c r="D55" s="125" t="s">
        <v>208</v>
      </c>
      <c r="E55" s="125">
        <v>2027</v>
      </c>
      <c r="F55" s="258" t="s">
        <v>277</v>
      </c>
      <c r="G55" s="125" t="s">
        <v>155</v>
      </c>
      <c r="H55" s="125" t="s">
        <v>181</v>
      </c>
      <c r="I55" s="126" t="s">
        <v>278</v>
      </c>
      <c r="J55" s="125" t="s">
        <v>279</v>
      </c>
      <c r="K55" s="146">
        <v>5</v>
      </c>
      <c r="L55" s="249" t="s">
        <v>201</v>
      </c>
      <c r="M55" s="146">
        <v>5</v>
      </c>
      <c r="N55" s="149" t="s">
        <v>280</v>
      </c>
      <c r="O55" s="149" t="s">
        <v>281</v>
      </c>
      <c r="P55" s="254">
        <v>1</v>
      </c>
      <c r="Q55" s="261"/>
      <c r="R55" s="18"/>
      <c r="T55" s="18"/>
      <c r="U55"/>
    </row>
    <row r="56" spans="1:21" ht="41.5" customHeight="1" x14ac:dyDescent="0.35">
      <c r="B56" s="132" t="s">
        <v>282</v>
      </c>
      <c r="C56" s="264" t="s">
        <v>144</v>
      </c>
      <c r="D56" s="269" t="s">
        <v>283</v>
      </c>
      <c r="E56" s="213" t="s">
        <v>158</v>
      </c>
      <c r="F56" s="225" t="s">
        <v>284</v>
      </c>
      <c r="G56" s="137" t="s">
        <v>9</v>
      </c>
      <c r="H56" s="137" t="s">
        <v>9</v>
      </c>
      <c r="I56" s="137" t="s">
        <v>9</v>
      </c>
      <c r="J56" s="270" t="s">
        <v>284</v>
      </c>
      <c r="K56" s="137">
        <v>3</v>
      </c>
      <c r="L56" s="271" t="s">
        <v>285</v>
      </c>
      <c r="M56" s="137">
        <v>3</v>
      </c>
      <c r="N56" s="137" t="s">
        <v>286</v>
      </c>
      <c r="O56" s="138" t="s">
        <v>257</v>
      </c>
      <c r="P56" s="212">
        <v>1</v>
      </c>
      <c r="Q56" s="24"/>
      <c r="R56" s="23"/>
      <c r="S56" s="23"/>
      <c r="T56" s="3"/>
      <c r="U56"/>
    </row>
    <row r="57" spans="1:21" ht="34.5" customHeight="1" x14ac:dyDescent="0.35">
      <c r="B57" s="267"/>
      <c r="C57" s="268"/>
      <c r="D57" s="268"/>
      <c r="E57" s="268"/>
      <c r="F57" s="268"/>
      <c r="G57" s="268"/>
      <c r="H57" s="268"/>
      <c r="I57" s="268"/>
      <c r="J57" s="268"/>
      <c r="K57" s="268"/>
      <c r="L57" s="275"/>
      <c r="M57" s="275"/>
      <c r="N57" s="268"/>
      <c r="P57" s="67"/>
      <c r="Q57" s="67"/>
      <c r="R57" s="67"/>
    </row>
    <row r="58" spans="1:21" ht="74.25" customHeight="1" x14ac:dyDescent="0.35">
      <c r="B58" s="179" t="s">
        <v>163</v>
      </c>
      <c r="C58" s="304" t="s">
        <v>63</v>
      </c>
      <c r="D58" s="305"/>
      <c r="E58" s="306"/>
      <c r="F58" s="310" t="s">
        <v>45</v>
      </c>
      <c r="G58" s="293" t="s">
        <v>178</v>
      </c>
      <c r="H58" s="294"/>
      <c r="I58" s="303" t="s">
        <v>219</v>
      </c>
      <c r="J58" s="303" t="s">
        <v>179</v>
      </c>
      <c r="K58" s="303" t="s">
        <v>239</v>
      </c>
      <c r="L58" s="288" t="s">
        <v>46</v>
      </c>
      <c r="M58" s="303" t="s">
        <v>240</v>
      </c>
      <c r="N58" s="303" t="s">
        <v>38</v>
      </c>
      <c r="O58" s="301" t="s">
        <v>215</v>
      </c>
      <c r="P58" s="233" t="s">
        <v>213</v>
      </c>
      <c r="Q58" s="2" t="s">
        <v>48</v>
      </c>
      <c r="S58"/>
      <c r="T58" s="3"/>
    </row>
    <row r="59" spans="1:21" ht="25.5" customHeight="1" x14ac:dyDescent="0.35">
      <c r="B59" s="1"/>
      <c r="C59" s="209">
        <v>2025</v>
      </c>
      <c r="D59" s="21">
        <v>2026</v>
      </c>
      <c r="E59" s="21">
        <v>2027</v>
      </c>
      <c r="F59" s="311"/>
      <c r="G59" s="312" t="s">
        <v>180</v>
      </c>
      <c r="H59" s="312" t="s">
        <v>217</v>
      </c>
      <c r="I59" s="288"/>
      <c r="J59" s="288"/>
      <c r="K59" s="288"/>
      <c r="L59" s="288"/>
      <c r="M59" s="288"/>
      <c r="N59" s="288"/>
      <c r="O59" s="302"/>
      <c r="P59" s="209"/>
      <c r="Q59" s="4"/>
      <c r="S59"/>
      <c r="T59" s="3"/>
    </row>
    <row r="60" spans="1:21" ht="25.5" customHeight="1" x14ac:dyDescent="0.35">
      <c r="B60" s="200" t="s">
        <v>165</v>
      </c>
      <c r="C60" s="209" t="s">
        <v>164</v>
      </c>
      <c r="D60" s="21" t="s">
        <v>164</v>
      </c>
      <c r="E60" s="21" t="s">
        <v>164</v>
      </c>
      <c r="F60" s="311"/>
      <c r="G60" s="286"/>
      <c r="H60" s="286"/>
      <c r="I60" s="288"/>
      <c r="J60" s="288"/>
      <c r="K60" s="288"/>
      <c r="L60" s="288"/>
      <c r="M60" s="288"/>
      <c r="N60" s="288"/>
      <c r="O60" s="302"/>
      <c r="P60" s="22"/>
      <c r="Q60" s="224"/>
      <c r="S60"/>
      <c r="T60" s="3"/>
    </row>
    <row r="61" spans="1:21" ht="40" customHeight="1" x14ac:dyDescent="0.35">
      <c r="B61" s="124" t="s">
        <v>49</v>
      </c>
      <c r="C61" s="125" t="s">
        <v>9</v>
      </c>
      <c r="D61" s="125" t="s">
        <v>9</v>
      </c>
      <c r="E61" s="206" t="s">
        <v>288</v>
      </c>
      <c r="F61" s="127" t="s">
        <v>291</v>
      </c>
      <c r="G61" s="256" t="s">
        <v>155</v>
      </c>
      <c r="H61" s="278" t="s">
        <v>294</v>
      </c>
      <c r="I61" s="146" t="s">
        <v>330</v>
      </c>
      <c r="J61" s="146" t="s">
        <v>334</v>
      </c>
      <c r="K61" s="126">
        <v>42</v>
      </c>
      <c r="L61" s="128" t="s">
        <v>295</v>
      </c>
      <c r="M61" s="126">
        <v>42</v>
      </c>
      <c r="N61" s="126" t="s">
        <v>296</v>
      </c>
      <c r="O61" s="130" t="s">
        <v>297</v>
      </c>
      <c r="P61" s="131">
        <v>1</v>
      </c>
      <c r="Q61" s="221" t="s">
        <v>345</v>
      </c>
      <c r="S61"/>
      <c r="T61" s="3"/>
    </row>
    <row r="62" spans="1:21" ht="40" customHeight="1" x14ac:dyDescent="0.35">
      <c r="B62" s="124" t="s">
        <v>64</v>
      </c>
      <c r="C62" s="125" t="s">
        <v>9</v>
      </c>
      <c r="D62" s="125" t="s">
        <v>287</v>
      </c>
      <c r="E62" s="126" t="s">
        <v>9</v>
      </c>
      <c r="F62" s="127" t="s">
        <v>292</v>
      </c>
      <c r="G62" s="126" t="s">
        <v>9</v>
      </c>
      <c r="H62" s="126" t="s">
        <v>9</v>
      </c>
      <c r="I62" s="126" t="s">
        <v>9</v>
      </c>
      <c r="J62" s="126" t="s">
        <v>292</v>
      </c>
      <c r="K62" s="126">
        <v>0</v>
      </c>
      <c r="L62" s="128" t="s">
        <v>298</v>
      </c>
      <c r="M62" s="126">
        <v>0</v>
      </c>
      <c r="N62" s="206" t="s">
        <v>299</v>
      </c>
      <c r="O62" s="189" t="s">
        <v>300</v>
      </c>
      <c r="P62" s="131">
        <v>1</v>
      </c>
      <c r="Q62" s="222"/>
      <c r="S62"/>
      <c r="T62" s="3"/>
    </row>
    <row r="63" spans="1:21" ht="60" customHeight="1" x14ac:dyDescent="0.35">
      <c r="B63" s="132" t="s">
        <v>167</v>
      </c>
      <c r="C63" s="206" t="s">
        <v>315</v>
      </c>
      <c r="D63" s="207" t="s">
        <v>317</v>
      </c>
      <c r="E63" s="126" t="s">
        <v>166</v>
      </c>
      <c r="F63" s="208" t="s">
        <v>293</v>
      </c>
      <c r="G63" s="126" t="s">
        <v>9</v>
      </c>
      <c r="H63" s="126" t="s">
        <v>9</v>
      </c>
      <c r="I63" s="126" t="s">
        <v>9</v>
      </c>
      <c r="J63" s="126" t="s">
        <v>293</v>
      </c>
      <c r="K63" s="126">
        <v>10</v>
      </c>
      <c r="L63" s="128" t="s">
        <v>298</v>
      </c>
      <c r="M63" s="126">
        <v>10</v>
      </c>
      <c r="N63" s="126">
        <v>11</v>
      </c>
      <c r="O63" s="189">
        <v>8</v>
      </c>
      <c r="P63" s="196">
        <v>0.89</v>
      </c>
      <c r="Q63" s="223" t="s">
        <v>204</v>
      </c>
      <c r="S63"/>
      <c r="T63" s="3"/>
    </row>
    <row r="64" spans="1:21" ht="34.5" customHeight="1" x14ac:dyDescent="0.35">
      <c r="A64" s="84"/>
      <c r="B64" s="133" t="s">
        <v>16</v>
      </c>
      <c r="C64" s="134" t="s">
        <v>315</v>
      </c>
      <c r="D64" s="210" t="s">
        <v>316</v>
      </c>
      <c r="E64" s="210" t="s">
        <v>289</v>
      </c>
      <c r="F64" s="211" t="s">
        <v>301</v>
      </c>
      <c r="G64" s="134"/>
      <c r="H64" s="134"/>
      <c r="I64" s="134" t="s">
        <v>330</v>
      </c>
      <c r="J64" s="134" t="s">
        <v>335</v>
      </c>
      <c r="K64" s="134">
        <f>K61+K62+K63</f>
        <v>52</v>
      </c>
      <c r="L64" s="134"/>
      <c r="M64" s="134">
        <f>M61+M62+M63</f>
        <v>52</v>
      </c>
      <c r="N64" s="260" t="s">
        <v>302</v>
      </c>
      <c r="O64" s="263" t="s">
        <v>303</v>
      </c>
      <c r="P64" s="135"/>
      <c r="Q64"/>
      <c r="R64"/>
      <c r="S64"/>
      <c r="T64" s="3"/>
    </row>
    <row r="65" spans="1:20" ht="34.5" customHeight="1" x14ac:dyDescent="0.35">
      <c r="A65" s="84"/>
      <c r="B65" s="132" t="s">
        <v>17</v>
      </c>
      <c r="C65" s="136" t="s">
        <v>318</v>
      </c>
      <c r="D65" s="274" t="s">
        <v>328</v>
      </c>
      <c r="E65" s="137" t="s">
        <v>9</v>
      </c>
      <c r="F65" s="265" t="s">
        <v>202</v>
      </c>
      <c r="G65" s="185" t="s">
        <v>9</v>
      </c>
      <c r="H65" s="185" t="s">
        <v>9</v>
      </c>
      <c r="I65" s="137" t="s">
        <v>9</v>
      </c>
      <c r="J65" s="185" t="s">
        <v>202</v>
      </c>
      <c r="K65" s="137">
        <v>0.06</v>
      </c>
      <c r="L65" s="279">
        <v>0.3</v>
      </c>
      <c r="M65" s="137">
        <v>0.06</v>
      </c>
      <c r="N65" s="137">
        <v>3</v>
      </c>
      <c r="O65" s="137">
        <v>1</v>
      </c>
      <c r="P65" s="212">
        <v>0.5</v>
      </c>
      <c r="Q65" s="75" t="s">
        <v>176</v>
      </c>
      <c r="R65"/>
      <c r="S65"/>
      <c r="T65" s="3"/>
    </row>
    <row r="66" spans="1:20" ht="20.5" customHeight="1" x14ac:dyDescent="0.35">
      <c r="A66" s="84"/>
      <c r="B66"/>
      <c r="C66"/>
      <c r="D66"/>
      <c r="E66"/>
      <c r="F66"/>
      <c r="G66"/>
      <c r="H66"/>
      <c r="I66"/>
      <c r="J66"/>
      <c r="K66"/>
      <c r="L66"/>
      <c r="M66"/>
      <c r="N66"/>
      <c r="O66"/>
      <c r="P66"/>
      <c r="Q66" s="78"/>
      <c r="R66"/>
      <c r="S66"/>
      <c r="T66" s="3"/>
    </row>
    <row r="67" spans="1:20" ht="34.5" customHeight="1" x14ac:dyDescent="0.35">
      <c r="A67" s="84"/>
      <c r="B67" s="140" t="s">
        <v>65</v>
      </c>
      <c r="C67" s="307" t="s">
        <v>290</v>
      </c>
      <c r="D67" s="308"/>
      <c r="E67" s="309"/>
      <c r="F67" s="141" t="s">
        <v>304</v>
      </c>
      <c r="G67" s="164"/>
      <c r="H67" s="164"/>
      <c r="I67" s="164" t="s">
        <v>331</v>
      </c>
      <c r="J67" s="164" t="s">
        <v>338</v>
      </c>
      <c r="K67" s="142">
        <v>95</v>
      </c>
      <c r="L67" s="142"/>
      <c r="M67" s="142">
        <v>95</v>
      </c>
      <c r="N67" s="142" t="s">
        <v>305</v>
      </c>
      <c r="O67" s="143" t="s">
        <v>306</v>
      </c>
      <c r="P67" s="172"/>
      <c r="Q67" s="78"/>
      <c r="R67"/>
      <c r="S67"/>
      <c r="T67" s="3"/>
    </row>
    <row r="68" spans="1:20" customFormat="1" ht="34.5" customHeight="1" x14ac:dyDescent="0.35">
      <c r="C68" s="144"/>
      <c r="D68" s="231"/>
      <c r="E68" s="231"/>
      <c r="O68" s="182"/>
      <c r="P68" s="182"/>
      <c r="Q68" s="12"/>
      <c r="R68" s="12"/>
    </row>
    <row r="69" spans="1:20" customFormat="1" ht="24.65" customHeight="1" x14ac:dyDescent="0.55000000000000004">
      <c r="B69" s="219"/>
      <c r="C69" s="197"/>
      <c r="D69" s="197"/>
      <c r="E69" s="197"/>
      <c r="F69" s="197"/>
      <c r="G69" s="220"/>
      <c r="H69" s="197"/>
      <c r="I69" s="197"/>
      <c r="J69" s="197"/>
      <c r="K69" s="197"/>
      <c r="L69" s="197"/>
      <c r="M69" s="197"/>
      <c r="N69" s="197"/>
      <c r="O69" s="232"/>
      <c r="P69" s="67"/>
      <c r="Q69" s="12"/>
      <c r="R69" s="67"/>
    </row>
    <row r="70" spans="1:20" ht="20.149999999999999" customHeight="1" x14ac:dyDescent="0.55000000000000004">
      <c r="A70"/>
      <c r="B70" s="197" t="s">
        <v>214</v>
      </c>
      <c r="C70" s="197"/>
      <c r="D70" s="197"/>
      <c r="E70" s="197"/>
      <c r="F70" s="197"/>
      <c r="G70" s="197"/>
      <c r="H70" s="197"/>
      <c r="I70" s="197"/>
      <c r="J70" s="197"/>
      <c r="K70" s="197"/>
      <c r="L70" s="197"/>
      <c r="M70" s="197"/>
      <c r="N70" s="197"/>
      <c r="O70" s="198"/>
      <c r="P70" s="67"/>
      <c r="Q70" s="12"/>
      <c r="R70" s="12"/>
      <c r="S70"/>
    </row>
    <row r="71" spans="1:20" ht="22.5" customHeight="1" x14ac:dyDescent="0.55000000000000004">
      <c r="A71"/>
      <c r="B71" s="197" t="s">
        <v>332</v>
      </c>
      <c r="P71" s="79"/>
      <c r="Q71"/>
      <c r="S71"/>
    </row>
    <row r="72" spans="1:20" ht="34.5" customHeight="1" x14ac:dyDescent="0.35">
      <c r="A72"/>
      <c r="B72" s="298" t="s">
        <v>226</v>
      </c>
      <c r="C72" s="299"/>
      <c r="D72" s="299"/>
      <c r="E72" s="299"/>
      <c r="F72" s="299"/>
      <c r="G72" s="299"/>
      <c r="H72" s="299"/>
      <c r="I72" s="299"/>
      <c r="J72" s="299"/>
      <c r="K72" s="299"/>
      <c r="L72" s="299"/>
      <c r="M72" s="299"/>
      <c r="N72" s="299"/>
      <c r="O72" s="299"/>
      <c r="P72" s="79"/>
      <c r="Q72"/>
      <c r="S72"/>
    </row>
    <row r="73" spans="1:20" ht="34.5" customHeight="1" x14ac:dyDescent="0.55000000000000004">
      <c r="A73"/>
      <c r="B73" s="300" t="s">
        <v>216</v>
      </c>
      <c r="C73" s="300"/>
      <c r="D73" s="300"/>
      <c r="E73" s="300"/>
      <c r="F73" s="300"/>
      <c r="G73" s="300"/>
      <c r="H73" s="300"/>
      <c r="I73" s="300"/>
      <c r="J73" s="300"/>
      <c r="K73" s="300"/>
      <c r="L73" s="300"/>
      <c r="M73" s="300"/>
      <c r="N73" s="300"/>
      <c r="O73" s="300"/>
      <c r="P73" s="79"/>
      <c r="Q73"/>
      <c r="S73"/>
    </row>
    <row r="74" spans="1:20" ht="34.5" customHeight="1" x14ac:dyDescent="0.35">
      <c r="A74"/>
      <c r="B74" s="299" t="s">
        <v>218</v>
      </c>
      <c r="C74" s="299"/>
      <c r="D74" s="299"/>
      <c r="E74" s="299"/>
      <c r="F74" s="299"/>
      <c r="G74" s="299"/>
      <c r="H74" s="299"/>
      <c r="I74" s="299"/>
      <c r="J74" s="299"/>
      <c r="K74" s="299"/>
      <c r="L74" s="299"/>
      <c r="M74" s="299"/>
      <c r="N74" s="299"/>
      <c r="O74" s="299"/>
      <c r="P74" s="79"/>
      <c r="Q74"/>
      <c r="S74"/>
    </row>
    <row r="75" spans="1:20" ht="34.5" customHeight="1" x14ac:dyDescent="0.35">
      <c r="A75"/>
      <c r="B75" s="25" t="s">
        <v>66</v>
      </c>
      <c r="C75" s="13"/>
      <c r="D75" s="13"/>
      <c r="E75" s="13"/>
      <c r="F75" s="14"/>
      <c r="G75" s="14"/>
      <c r="H75" s="14"/>
      <c r="I75" s="14"/>
      <c r="J75" s="14"/>
      <c r="K75" s="14"/>
      <c r="L75" s="14"/>
      <c r="M75" s="14"/>
      <c r="N75" s="14"/>
      <c r="O75" s="14"/>
      <c r="P75" s="14"/>
      <c r="Q75" s="14"/>
      <c r="R75" s="14"/>
    </row>
    <row r="76" spans="1:20" ht="21.75" customHeight="1" x14ac:dyDescent="0.35">
      <c r="A76"/>
      <c r="B76" s="173"/>
      <c r="C76" s="94"/>
      <c r="D76" s="94"/>
      <c r="E76" s="94"/>
      <c r="F76" s="15"/>
      <c r="G76" s="15"/>
      <c r="H76" s="15"/>
      <c r="I76" s="15"/>
      <c r="J76" s="15"/>
      <c r="K76" s="15"/>
      <c r="L76" s="15"/>
      <c r="M76" s="15"/>
      <c r="N76" s="15"/>
      <c r="O76" s="15"/>
      <c r="P76" s="15"/>
      <c r="Q76" s="15"/>
      <c r="R76" s="15"/>
    </row>
    <row r="77" spans="1:20" ht="76.5" customHeight="1" x14ac:dyDescent="0.35">
      <c r="A77"/>
      <c r="B77" s="54" t="s">
        <v>11</v>
      </c>
      <c r="C77" s="2" t="s">
        <v>231</v>
      </c>
      <c r="D77" s="2" t="s">
        <v>232</v>
      </c>
      <c r="F77"/>
      <c r="G77"/>
      <c r="H77" s="58"/>
      <c r="I77" s="58"/>
      <c r="J77" s="58"/>
      <c r="K77" s="58"/>
      <c r="L77"/>
      <c r="M77"/>
      <c r="N77"/>
      <c r="O77"/>
      <c r="P77"/>
      <c r="Q77"/>
      <c r="R77"/>
      <c r="S77"/>
    </row>
    <row r="78" spans="1:20" ht="34.5" customHeight="1" x14ac:dyDescent="0.35">
      <c r="A78"/>
      <c r="B78" s="85" t="s">
        <v>67</v>
      </c>
      <c r="C78" s="201">
        <v>14919.941066773932</v>
      </c>
      <c r="D78" s="52">
        <v>17344</v>
      </c>
      <c r="F78"/>
      <c r="G78"/>
      <c r="H78" s="84"/>
      <c r="I78" s="84"/>
      <c r="J78" s="84"/>
      <c r="K78" s="84"/>
      <c r="L78"/>
      <c r="M78"/>
      <c r="N78"/>
      <c r="O78"/>
      <c r="P78"/>
      <c r="Q78"/>
      <c r="R78"/>
      <c r="S78"/>
    </row>
    <row r="79" spans="1:20" ht="42" customHeight="1" x14ac:dyDescent="0.35">
      <c r="A79"/>
      <c r="B79" s="85" t="s">
        <v>68</v>
      </c>
      <c r="C79" s="202">
        <v>-5569</v>
      </c>
      <c r="D79" s="92">
        <v>-9074</v>
      </c>
      <c r="F79" s="277"/>
      <c r="G79"/>
      <c r="H79" s="84"/>
      <c r="I79" s="84"/>
      <c r="J79" s="276"/>
      <c r="K79" s="276"/>
      <c r="L79"/>
      <c r="M79"/>
      <c r="N79"/>
      <c r="O79"/>
      <c r="P79"/>
      <c r="Q79"/>
      <c r="R79"/>
      <c r="S79"/>
    </row>
    <row r="80" spans="1:20" ht="34.5" customHeight="1" x14ac:dyDescent="0.35">
      <c r="A80"/>
      <c r="B80" s="93" t="s">
        <v>69</v>
      </c>
      <c r="C80" s="203">
        <f>C78+C79</f>
        <v>9350.9410667739321</v>
      </c>
      <c r="D80" s="190">
        <f>D78+D79</f>
        <v>8270</v>
      </c>
      <c r="F80" s="277"/>
      <c r="G80"/>
      <c r="H80" s="84"/>
      <c r="I80" s="84"/>
      <c r="J80" s="276"/>
      <c r="K80" s="276"/>
      <c r="L80"/>
      <c r="M80"/>
      <c r="N80"/>
      <c r="O80"/>
      <c r="P80"/>
      <c r="Q80"/>
      <c r="R80"/>
      <c r="S80"/>
    </row>
    <row r="81" spans="1:20" ht="34.5" customHeight="1" x14ac:dyDescent="0.35">
      <c r="A81"/>
      <c r="C81" s="58"/>
      <c r="E81"/>
      <c r="F81"/>
      <c r="G81"/>
      <c r="H81" s="84"/>
      <c r="I81" s="84"/>
      <c r="J81" s="84"/>
      <c r="K81" s="84"/>
      <c r="L81"/>
      <c r="M81"/>
      <c r="N81"/>
      <c r="O81"/>
      <c r="P81"/>
      <c r="Q81"/>
      <c r="R81"/>
      <c r="S81"/>
    </row>
    <row r="82" spans="1:20" x14ac:dyDescent="0.35">
      <c r="A82"/>
      <c r="B82" s="297"/>
      <c r="C82" s="297"/>
      <c r="D82" s="297"/>
      <c r="E82" s="297"/>
      <c r="F82" s="297"/>
      <c r="G82" s="297"/>
      <c r="H82" s="297"/>
      <c r="I82" s="297"/>
      <c r="J82" s="297"/>
      <c r="K82" s="297"/>
      <c r="L82" s="297"/>
      <c r="M82" s="297"/>
      <c r="N82" s="297"/>
      <c r="O82" s="53"/>
      <c r="P82" s="53"/>
      <c r="Q82"/>
      <c r="R82"/>
      <c r="S82"/>
    </row>
    <row r="83" spans="1:20" x14ac:dyDescent="0.35">
      <c r="A83"/>
      <c r="B83" s="53"/>
      <c r="C83" s="53"/>
      <c r="D83" s="53"/>
      <c r="E83" s="53"/>
      <c r="F83" s="53"/>
      <c r="G83" s="53"/>
      <c r="H83" s="53"/>
      <c r="I83" s="53"/>
      <c r="J83" s="53"/>
      <c r="K83" s="53"/>
      <c r="L83" s="53"/>
      <c r="M83" s="53"/>
      <c r="N83" s="53"/>
      <c r="O83" s="53"/>
      <c r="P83" s="53"/>
      <c r="Q83"/>
      <c r="R83"/>
      <c r="S83"/>
    </row>
    <row r="84" spans="1:20" x14ac:dyDescent="0.35">
      <c r="B84" s="17"/>
      <c r="C84" s="17"/>
      <c r="D84" s="17"/>
    </row>
    <row r="85" spans="1:20" ht="27" customHeight="1" x14ac:dyDescent="0.35">
      <c r="B85" s="25" t="s">
        <v>220</v>
      </c>
      <c r="C85" s="13"/>
      <c r="D85" s="13"/>
      <c r="E85" s="13"/>
      <c r="F85" s="14"/>
      <c r="G85" s="14"/>
      <c r="H85" s="14"/>
      <c r="I85" s="14"/>
      <c r="J85" s="14"/>
      <c r="K85" s="14"/>
      <c r="L85" s="14"/>
      <c r="M85" s="14"/>
      <c r="N85" s="14"/>
      <c r="O85" s="14"/>
      <c r="P85" s="14"/>
      <c r="Q85" s="14"/>
      <c r="R85" s="14"/>
    </row>
    <row r="86" spans="1:20" x14ac:dyDescent="0.35">
      <c r="B86" s="17" t="s">
        <v>70</v>
      </c>
      <c r="C86" s="17"/>
      <c r="D86" s="17"/>
    </row>
    <row r="87" spans="1:20" x14ac:dyDescent="0.35">
      <c r="B87"/>
      <c r="C87"/>
      <c r="D87"/>
      <c r="E87"/>
      <c r="F87"/>
      <c r="M87" s="15">
        <v>3.5</v>
      </c>
      <c r="S87"/>
      <c r="T87" s="3"/>
    </row>
    <row r="88" spans="1:20" x14ac:dyDescent="0.35">
      <c r="H88"/>
      <c r="I88"/>
      <c r="J88"/>
      <c r="K88"/>
      <c r="L88"/>
      <c r="P88" s="58"/>
      <c r="S88"/>
      <c r="T88" s="3"/>
    </row>
    <row r="89" spans="1:20" x14ac:dyDescent="0.35">
      <c r="H89"/>
      <c r="I89"/>
      <c r="J89"/>
      <c r="K89"/>
      <c r="L89" s="47" t="s">
        <v>221</v>
      </c>
      <c r="M89" s="37">
        <v>2023</v>
      </c>
      <c r="N89" s="37">
        <v>2024</v>
      </c>
      <c r="O89" s="37" t="s">
        <v>71</v>
      </c>
      <c r="P89" s="37" t="s">
        <v>72</v>
      </c>
      <c r="Q89" s="37" t="s">
        <v>156</v>
      </c>
      <c r="S89"/>
      <c r="T89" s="3"/>
    </row>
    <row r="90" spans="1:20" x14ac:dyDescent="0.35">
      <c r="H90"/>
      <c r="I90"/>
      <c r="J90"/>
      <c r="K90"/>
      <c r="L90" s="39" t="s">
        <v>73</v>
      </c>
      <c r="M90" s="38">
        <f>1883+(277)/M87</f>
        <v>1962.1428571428571</v>
      </c>
      <c r="N90" s="38">
        <f>D29+(E29)/M87</f>
        <v>3025.1428571428569</v>
      </c>
      <c r="O90" s="38">
        <f>N90</f>
        <v>3025.1428571428569</v>
      </c>
      <c r="P90" s="38">
        <f t="shared" ref="P90:Q90" si="4">O90</f>
        <v>3025.1428571428569</v>
      </c>
      <c r="Q90" s="38">
        <f t="shared" si="4"/>
        <v>3025.1428571428569</v>
      </c>
      <c r="S90"/>
      <c r="T90" s="3"/>
    </row>
    <row r="91" spans="1:20" ht="40" x14ac:dyDescent="0.35">
      <c r="H91"/>
      <c r="I91"/>
      <c r="J91"/>
      <c r="K91"/>
      <c r="L91" s="39" t="s">
        <v>74</v>
      </c>
      <c r="M91" s="38">
        <v>0</v>
      </c>
      <c r="N91" s="38">
        <v>0</v>
      </c>
      <c r="O91" s="38">
        <f>128+290+15+(400+940+135)/M87-1</f>
        <v>853.42857142857144</v>
      </c>
      <c r="P91" s="38">
        <f>O91+392+225+6+(688+220+51)/M87+1</f>
        <v>1751.4285714285716</v>
      </c>
      <c r="Q91" s="38">
        <f>P91</f>
        <v>1751.4285714285716</v>
      </c>
      <c r="S91"/>
      <c r="T91" s="3"/>
    </row>
    <row r="92" spans="1:20" ht="40" x14ac:dyDescent="0.35">
      <c r="H92"/>
      <c r="I92"/>
      <c r="J92"/>
      <c r="K92"/>
      <c r="L92" s="39" t="s">
        <v>75</v>
      </c>
      <c r="M92" s="38">
        <v>0</v>
      </c>
      <c r="N92" s="38">
        <v>0</v>
      </c>
      <c r="O92" s="38">
        <v>20</v>
      </c>
      <c r="P92" s="38">
        <f>O92+8+(148+43)/M87+1</f>
        <v>83.571428571428569</v>
      </c>
      <c r="Q92" s="38">
        <f>P92+258+953+600+688+38+(400+920+824+1900)/M87</f>
        <v>3776</v>
      </c>
      <c r="S92"/>
      <c r="T92" s="3"/>
    </row>
    <row r="93" spans="1:20" x14ac:dyDescent="0.35">
      <c r="H93"/>
      <c r="I93"/>
      <c r="J93"/>
      <c r="K93"/>
      <c r="L93" s="40" t="s">
        <v>76</v>
      </c>
      <c r="M93" s="41">
        <f>ROUND(SUM(M90:M92),)</f>
        <v>1962</v>
      </c>
      <c r="N93" s="41">
        <f t="shared" ref="N93" si="5">ROUND(SUM(N90:N92),)</f>
        <v>3025</v>
      </c>
      <c r="O93" s="41">
        <f>ROUND(SUM(O90:O92),)-1</f>
        <v>3898</v>
      </c>
      <c r="P93" s="41">
        <f>ROUND(SUM(P90:P92),)</f>
        <v>4860</v>
      </c>
      <c r="Q93" s="41">
        <f>ROUND(SUM(Q90:Q92),)-1</f>
        <v>8552</v>
      </c>
      <c r="R93" s="68"/>
      <c r="S93"/>
      <c r="T93" s="3"/>
    </row>
    <row r="94" spans="1:20" x14ac:dyDescent="0.35">
      <c r="H94"/>
      <c r="I94"/>
      <c r="J94"/>
      <c r="K94"/>
      <c r="L94"/>
      <c r="M94"/>
      <c r="N94"/>
      <c r="O94"/>
      <c r="P94"/>
      <c r="Q94"/>
      <c r="S94"/>
      <c r="T94" s="3"/>
    </row>
    <row r="95" spans="1:20" x14ac:dyDescent="0.35">
      <c r="H95"/>
      <c r="I95"/>
      <c r="J95"/>
      <c r="K95"/>
      <c r="L95" s="183"/>
      <c r="M95" s="192"/>
      <c r="N95" s="192"/>
      <c r="O95" s="192"/>
      <c r="P95" s="192"/>
      <c r="Q95" s="192"/>
      <c r="S95"/>
      <c r="T95" s="3"/>
    </row>
    <row r="96" spans="1:20" x14ac:dyDescent="0.35">
      <c r="H96"/>
      <c r="I96"/>
      <c r="J96"/>
      <c r="K96"/>
      <c r="L96"/>
      <c r="M96"/>
      <c r="N96"/>
      <c r="O96"/>
      <c r="P96" s="78"/>
      <c r="Q96" s="78"/>
      <c r="S96"/>
      <c r="T96" s="3"/>
    </row>
    <row r="97" spans="2:20" x14ac:dyDescent="0.35">
      <c r="L97"/>
      <c r="M97"/>
      <c r="N97"/>
      <c r="O97"/>
      <c r="P97" s="78"/>
      <c r="Q97" s="78"/>
      <c r="S97"/>
      <c r="T97" s="3"/>
    </row>
    <row r="98" spans="2:20" x14ac:dyDescent="0.35">
      <c r="L98"/>
      <c r="M98"/>
      <c r="N98"/>
      <c r="O98" s="78"/>
      <c r="P98" s="78"/>
      <c r="Q98" s="78"/>
      <c r="S98"/>
      <c r="T98" s="3"/>
    </row>
    <row r="99" spans="2:20" ht="26.25" customHeight="1" x14ac:dyDescent="0.35">
      <c r="L99"/>
      <c r="M99"/>
      <c r="N99"/>
      <c r="O99"/>
      <c r="P99" s="78"/>
      <c r="Q99" s="78"/>
      <c r="R99"/>
    </row>
    <row r="100" spans="2:20" ht="27" customHeight="1" x14ac:dyDescent="0.35">
      <c r="B100" s="25" t="s">
        <v>77</v>
      </c>
      <c r="C100" s="13"/>
      <c r="D100" s="13"/>
      <c r="E100" s="13"/>
      <c r="F100" s="14"/>
      <c r="G100" s="14"/>
      <c r="H100" s="14"/>
      <c r="I100" s="14"/>
      <c r="J100" s="14"/>
      <c r="K100" s="14"/>
      <c r="L100" s="14"/>
      <c r="M100" s="14"/>
      <c r="N100" s="14"/>
      <c r="O100" s="14"/>
      <c r="P100" s="14"/>
      <c r="Q100" s="14"/>
      <c r="R100" s="14"/>
    </row>
    <row r="101" spans="2:20" x14ac:dyDescent="0.35">
      <c r="B101"/>
      <c r="C101"/>
      <c r="D101"/>
      <c r="E101"/>
      <c r="F101"/>
      <c r="G101"/>
      <c r="H101"/>
      <c r="N101"/>
      <c r="O101"/>
      <c r="P101"/>
      <c r="Q101"/>
      <c r="R101"/>
    </row>
    <row r="102" spans="2:20" ht="37.5" customHeight="1" x14ac:dyDescent="0.35">
      <c r="B102" s="296" t="s">
        <v>78</v>
      </c>
      <c r="C102" s="296"/>
      <c r="D102" s="296"/>
      <c r="E102" s="296"/>
      <c r="F102" s="296"/>
      <c r="G102" s="296"/>
      <c r="H102" s="296"/>
      <c r="I102" s="296"/>
      <c r="J102" s="296"/>
      <c r="K102" s="296"/>
      <c r="L102" s="296"/>
      <c r="M102" s="296"/>
      <c r="N102" s="296"/>
      <c r="O102"/>
      <c r="P102"/>
      <c r="Q102"/>
      <c r="R102"/>
    </row>
    <row r="103" spans="2:20" x14ac:dyDescent="0.35">
      <c r="N103"/>
      <c r="O103"/>
      <c r="P103"/>
      <c r="Q103"/>
      <c r="R103"/>
    </row>
    <row r="104" spans="2:20" x14ac:dyDescent="0.35">
      <c r="B104" s="3" t="s">
        <v>79</v>
      </c>
      <c r="N104"/>
      <c r="O104"/>
      <c r="P104"/>
      <c r="Q104"/>
      <c r="R104"/>
    </row>
    <row r="105" spans="2:20" x14ac:dyDescent="0.35">
      <c r="N105"/>
      <c r="O105"/>
      <c r="P105"/>
      <c r="Q105"/>
      <c r="R105"/>
    </row>
    <row r="106" spans="2:20" x14ac:dyDescent="0.45">
      <c r="B106" s="120" t="s">
        <v>80</v>
      </c>
      <c r="C106" s="46"/>
      <c r="D106" s="121" t="s">
        <v>81</v>
      </c>
      <c r="E106" s="121" t="s">
        <v>82</v>
      </c>
      <c r="N106"/>
      <c r="O106"/>
      <c r="P106"/>
      <c r="Q106"/>
      <c r="R106"/>
    </row>
    <row r="107" spans="2:20" x14ac:dyDescent="0.45">
      <c r="B107" s="46" t="s">
        <v>233</v>
      </c>
      <c r="C107" s="46"/>
      <c r="D107" s="122">
        <v>1.0409999999999999</v>
      </c>
      <c r="E107" s="122">
        <v>0.27419797093501508</v>
      </c>
      <c r="N107"/>
      <c r="O107"/>
      <c r="P107"/>
      <c r="Q107"/>
      <c r="R107"/>
    </row>
    <row r="108" spans="2:20" x14ac:dyDescent="0.45">
      <c r="B108" s="46" t="s">
        <v>234</v>
      </c>
      <c r="C108" s="46"/>
      <c r="D108" s="122">
        <v>1.1037999999999999</v>
      </c>
      <c r="E108" s="122">
        <v>0.27570995312930796</v>
      </c>
      <c r="N108"/>
      <c r="O108"/>
      <c r="P108"/>
      <c r="Q108"/>
      <c r="R108"/>
    </row>
    <row r="109" spans="2:20" x14ac:dyDescent="0.45">
      <c r="B109" s="46"/>
      <c r="C109" s="46"/>
      <c r="D109" s="46"/>
      <c r="E109" s="46"/>
      <c r="N109"/>
      <c r="O109"/>
      <c r="P109"/>
      <c r="Q109"/>
      <c r="R109"/>
    </row>
    <row r="110" spans="2:20" x14ac:dyDescent="0.45">
      <c r="B110" s="120" t="s">
        <v>83</v>
      </c>
      <c r="C110" s="46"/>
      <c r="D110" s="46"/>
      <c r="E110" s="46"/>
      <c r="N110"/>
      <c r="O110"/>
      <c r="P110"/>
      <c r="Q110"/>
      <c r="R110"/>
    </row>
    <row r="111" spans="2:20" x14ac:dyDescent="0.45">
      <c r="B111" s="123" t="s">
        <v>235</v>
      </c>
      <c r="C111" s="46"/>
      <c r="D111" s="122">
        <v>1.0657000000000001</v>
      </c>
      <c r="E111" s="122">
        <v>0.27081556106213861</v>
      </c>
      <c r="N111"/>
      <c r="O111"/>
      <c r="P111"/>
      <c r="Q111"/>
      <c r="R111"/>
    </row>
    <row r="112" spans="2:20" x14ac:dyDescent="0.45">
      <c r="B112" s="123" t="s">
        <v>236</v>
      </c>
      <c r="C112" s="46"/>
      <c r="D112" s="122">
        <v>1.0745715171051089</v>
      </c>
      <c r="E112" s="122">
        <v>0.26157467957101754</v>
      </c>
      <c r="N112"/>
      <c r="O112"/>
      <c r="P112"/>
      <c r="Q112"/>
      <c r="R112"/>
    </row>
    <row r="113" spans="2:18" x14ac:dyDescent="0.45">
      <c r="B113" s="46"/>
      <c r="C113" s="46"/>
      <c r="D113" s="46"/>
      <c r="E113" s="46"/>
      <c r="F113" s="46"/>
      <c r="N113"/>
      <c r="O113"/>
      <c r="P113"/>
      <c r="Q113"/>
      <c r="R113"/>
    </row>
    <row r="114" spans="2:18" x14ac:dyDescent="0.35">
      <c r="B114"/>
      <c r="C114"/>
      <c r="D114"/>
      <c r="E114"/>
      <c r="F114"/>
      <c r="G114"/>
      <c r="N114"/>
      <c r="O114"/>
      <c r="P114"/>
      <c r="Q114"/>
      <c r="R114"/>
    </row>
    <row r="115" spans="2:18" x14ac:dyDescent="0.35">
      <c r="B115"/>
      <c r="C115"/>
      <c r="D115"/>
      <c r="E115" s="83"/>
      <c r="F115"/>
      <c r="G115"/>
      <c r="N115"/>
      <c r="O115"/>
      <c r="P115"/>
      <c r="Q115"/>
      <c r="R115"/>
    </row>
    <row r="116" spans="2:18" x14ac:dyDescent="0.35">
      <c r="B116"/>
      <c r="C116"/>
      <c r="D116"/>
      <c r="E116" s="83"/>
      <c r="F116"/>
      <c r="G116"/>
      <c r="K116" s="82"/>
      <c r="N116"/>
      <c r="O116"/>
      <c r="P116"/>
      <c r="Q116"/>
      <c r="R116"/>
    </row>
    <row r="117" spans="2:18" x14ac:dyDescent="0.35">
      <c r="E117" s="83"/>
      <c r="N117"/>
      <c r="O117"/>
      <c r="P117"/>
      <c r="Q117"/>
      <c r="R117"/>
    </row>
    <row r="118" spans="2:18" x14ac:dyDescent="0.35">
      <c r="E118"/>
      <c r="N118"/>
      <c r="O118"/>
      <c r="P118"/>
      <c r="Q118"/>
      <c r="R118"/>
    </row>
    <row r="119" spans="2:18" x14ac:dyDescent="0.35">
      <c r="N119"/>
      <c r="O119"/>
      <c r="P119"/>
      <c r="Q119"/>
      <c r="R119"/>
    </row>
    <row r="120" spans="2:18" x14ac:dyDescent="0.35">
      <c r="D120" s="184"/>
      <c r="E120" s="184"/>
      <c r="N120"/>
      <c r="O120"/>
      <c r="P120"/>
      <c r="Q120"/>
      <c r="R120"/>
    </row>
    <row r="121" spans="2:18" x14ac:dyDescent="0.35">
      <c r="N121"/>
      <c r="O121"/>
      <c r="P121"/>
      <c r="Q121"/>
      <c r="R121"/>
    </row>
    <row r="122" spans="2:18" x14ac:dyDescent="0.35"/>
    <row r="123" spans="2:18" x14ac:dyDescent="0.35"/>
    <row r="124" spans="2:18" x14ac:dyDescent="0.35"/>
    <row r="125" spans="2:18" x14ac:dyDescent="0.35"/>
    <row r="126" spans="2:18" x14ac:dyDescent="0.35"/>
    <row r="127" spans="2:18" x14ac:dyDescent="0.35"/>
    <row r="128" spans="2:18" x14ac:dyDescent="0.35"/>
    <row r="129" x14ac:dyDescent="0.35"/>
    <row r="130" x14ac:dyDescent="0.35"/>
    <row r="131"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x14ac:dyDescent="0.35"/>
    <row r="146" x14ac:dyDescent="0.35"/>
    <row r="147" x14ac:dyDescent="0.35"/>
    <row r="148" x14ac:dyDescent="0.35"/>
    <row r="149" x14ac:dyDescent="0.35"/>
    <row r="150" x14ac:dyDescent="0.35"/>
    <row r="151" x14ac:dyDescent="0.35"/>
    <row r="152" x14ac:dyDescent="0.35"/>
    <row r="153" x14ac:dyDescent="0.35"/>
    <row r="154" x14ac:dyDescent="0.35"/>
    <row r="155" x14ac:dyDescent="0.35"/>
    <row r="156" x14ac:dyDescent="0.35"/>
    <row r="157" x14ac:dyDescent="0.35"/>
    <row r="158" x14ac:dyDescent="0.35"/>
    <row r="159" x14ac:dyDescent="0.35"/>
    <row r="160" x14ac:dyDescent="0.35"/>
    <row r="161" x14ac:dyDescent="0.35"/>
    <row r="162" x14ac:dyDescent="0.35"/>
    <row r="163" x14ac:dyDescent="0.35"/>
    <row r="164" x14ac:dyDescent="0.35"/>
    <row r="165" x14ac:dyDescent="0.35"/>
    <row r="166" x14ac:dyDescent="0.35"/>
    <row r="167" x14ac:dyDescent="0.35"/>
    <row r="168" x14ac:dyDescent="0.35"/>
    <row r="169" x14ac:dyDescent="0.35"/>
    <row r="170" x14ac:dyDescent="0.35"/>
    <row r="171" x14ac:dyDescent="0.35"/>
    <row r="172" x14ac:dyDescent="0.35"/>
    <row r="173" x14ac:dyDescent="0.35"/>
    <row r="174" x14ac:dyDescent="0.35"/>
    <row r="175" x14ac:dyDescent="0.35"/>
    <row r="176" x14ac:dyDescent="0.35"/>
    <row r="177" x14ac:dyDescent="0.35"/>
    <row r="178" x14ac:dyDescent="0.35"/>
    <row r="179" x14ac:dyDescent="0.35"/>
    <row r="180" x14ac:dyDescent="0.35"/>
    <row r="181" x14ac:dyDescent="0.35"/>
    <row r="182" x14ac:dyDescent="0.35"/>
    <row r="183" x14ac:dyDescent="0.35"/>
    <row r="184" x14ac:dyDescent="0.35"/>
    <row r="185" x14ac:dyDescent="0.35"/>
    <row r="186" x14ac:dyDescent="0.35"/>
  </sheetData>
  <mergeCells count="82">
    <mergeCell ref="O39:O40"/>
    <mergeCell ref="N41:N42"/>
    <mergeCell ref="O41:O42"/>
    <mergeCell ref="L53:L54"/>
    <mergeCell ref="E6:F6"/>
    <mergeCell ref="L39:L40"/>
    <mergeCell ref="E53:E54"/>
    <mergeCell ref="M53:M54"/>
    <mergeCell ref="N53:N54"/>
    <mergeCell ref="O53:O54"/>
    <mergeCell ref="K53:K54"/>
    <mergeCell ref="C6:C7"/>
    <mergeCell ref="K6:L6"/>
    <mergeCell ref="M6:N6"/>
    <mergeCell ref="L41:L42"/>
    <mergeCell ref="K39:K40"/>
    <mergeCell ref="M39:M40"/>
    <mergeCell ref="K41:K42"/>
    <mergeCell ref="M41:M42"/>
    <mergeCell ref="D17:D18"/>
    <mergeCell ref="B31:M31"/>
    <mergeCell ref="B32:M32"/>
    <mergeCell ref="F17:G17"/>
    <mergeCell ref="H17:I17"/>
    <mergeCell ref="E36:E37"/>
    <mergeCell ref="F36:F37"/>
    <mergeCell ref="E39:E40"/>
    <mergeCell ref="K5:P5"/>
    <mergeCell ref="G6:H6"/>
    <mergeCell ref="I6:J6"/>
    <mergeCell ref="B74:O74"/>
    <mergeCell ref="B6:B7"/>
    <mergeCell ref="L58:L60"/>
    <mergeCell ref="K58:K60"/>
    <mergeCell ref="J58:J60"/>
    <mergeCell ref="M58:M60"/>
    <mergeCell ref="N58:N60"/>
    <mergeCell ref="B36:B37"/>
    <mergeCell ref="C36:C37"/>
    <mergeCell ref="O6:P6"/>
    <mergeCell ref="C17:C18"/>
    <mergeCell ref="E17:E18"/>
    <mergeCell ref="D6:D7"/>
    <mergeCell ref="D36:D37"/>
    <mergeCell ref="B102:N102"/>
    <mergeCell ref="B82:N82"/>
    <mergeCell ref="B72:O72"/>
    <mergeCell ref="B73:O73"/>
    <mergeCell ref="O58:O60"/>
    <mergeCell ref="I58:I60"/>
    <mergeCell ref="C58:E58"/>
    <mergeCell ref="C67:E67"/>
    <mergeCell ref="F58:F60"/>
    <mergeCell ref="G58:H58"/>
    <mergeCell ref="G59:G60"/>
    <mergeCell ref="H59:H60"/>
    <mergeCell ref="N39:N40"/>
    <mergeCell ref="L51:L52"/>
    <mergeCell ref="B51:B52"/>
    <mergeCell ref="Q36:Q37"/>
    <mergeCell ref="L36:L37"/>
    <mergeCell ref="M36:M37"/>
    <mergeCell ref="G36:H36"/>
    <mergeCell ref="J36:J37"/>
    <mergeCell ref="K36:K37"/>
    <mergeCell ref="N36:N37"/>
    <mergeCell ref="O36:O37"/>
    <mergeCell ref="P36:P37"/>
    <mergeCell ref="C51:C52"/>
    <mergeCell ref="D51:D52"/>
    <mergeCell ref="E51:E52"/>
    <mergeCell ref="E41:E42"/>
    <mergeCell ref="Q51:Q52"/>
    <mergeCell ref="F51:F52"/>
    <mergeCell ref="G51:H51"/>
    <mergeCell ref="J51:J52"/>
    <mergeCell ref="K51:K52"/>
    <mergeCell ref="Q53:Q54"/>
    <mergeCell ref="M51:M52"/>
    <mergeCell ref="N51:N52"/>
    <mergeCell ref="O51:O52"/>
    <mergeCell ref="P51:P52"/>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DE26-E3CC-4F61-9486-530A18AFE2BD}">
  <sheetPr codeName="Sheet5">
    <tabColor theme="3"/>
  </sheetPr>
  <dimension ref="A1:W67"/>
  <sheetViews>
    <sheetView showGridLines="0" zoomScale="40" zoomScaleNormal="40" workbookViewId="0"/>
  </sheetViews>
  <sheetFormatPr defaultColWidth="0" defaultRowHeight="14.5" zeroHeight="1" x14ac:dyDescent="0.35"/>
  <cols>
    <col min="1" max="1" width="4.453125" customWidth="1"/>
    <col min="2" max="2" width="39.54296875" bestFit="1" customWidth="1"/>
    <col min="3" max="3" width="23.54296875" style="31" customWidth="1"/>
    <col min="4" max="4" width="32.7265625" style="31" customWidth="1"/>
    <col min="5" max="12" width="23.54296875" style="31" customWidth="1"/>
    <col min="13" max="13" width="59.453125" style="31" customWidth="1"/>
    <col min="14" max="14" width="107.54296875" style="31" customWidth="1"/>
    <col min="15" max="15" width="8.7265625" customWidth="1"/>
    <col min="16" max="23" width="0" hidden="1" customWidth="1"/>
    <col min="24" max="16384" width="8.7265625" hidden="1"/>
  </cols>
  <sheetData>
    <row r="1" spans="2:23" x14ac:dyDescent="0.35">
      <c r="C1"/>
      <c r="D1"/>
      <c r="E1"/>
      <c r="F1"/>
      <c r="G1"/>
    </row>
    <row r="2" spans="2:23" ht="26" x14ac:dyDescent="0.8">
      <c r="M2" s="96"/>
      <c r="N2" s="95"/>
    </row>
    <row r="3" spans="2:23" s="3" customFormat="1" ht="27" customHeight="1" x14ac:dyDescent="0.35">
      <c r="B3" s="13" t="s">
        <v>84</v>
      </c>
      <c r="C3" s="26"/>
      <c r="D3" s="26"/>
      <c r="E3" s="26"/>
      <c r="F3" s="26"/>
      <c r="G3" s="26"/>
      <c r="H3" s="27"/>
      <c r="I3" s="27"/>
      <c r="J3" s="27"/>
      <c r="K3" s="27"/>
      <c r="L3" s="27"/>
      <c r="M3" s="27"/>
      <c r="N3" s="27"/>
      <c r="O3"/>
      <c r="P3"/>
      <c r="Q3"/>
      <c r="R3"/>
      <c r="S3"/>
      <c r="T3"/>
      <c r="U3"/>
      <c r="V3"/>
      <c r="W3"/>
    </row>
    <row r="4" spans="2:23" x14ac:dyDescent="0.35">
      <c r="F4" s="186"/>
      <c r="G4" s="186"/>
    </row>
    <row r="5" spans="2:23" x14ac:dyDescent="0.35"/>
    <row r="6" spans="2:23" ht="63.65" customHeight="1" x14ac:dyDescent="0.35">
      <c r="B6" s="36" t="s">
        <v>85</v>
      </c>
      <c r="C6" s="21" t="s">
        <v>20</v>
      </c>
      <c r="D6" s="21" t="s">
        <v>86</v>
      </c>
      <c r="E6" s="21" t="s">
        <v>41</v>
      </c>
      <c r="F6" s="21" t="s">
        <v>87</v>
      </c>
      <c r="G6" s="21" t="s">
        <v>88</v>
      </c>
      <c r="H6" s="21" t="s">
        <v>22</v>
      </c>
      <c r="I6" s="21" t="s">
        <v>89</v>
      </c>
      <c r="J6" s="21" t="s">
        <v>90</v>
      </c>
      <c r="K6" s="21" t="s">
        <v>91</v>
      </c>
      <c r="L6" s="4" t="s">
        <v>92</v>
      </c>
      <c r="M6" s="22" t="s">
        <v>93</v>
      </c>
      <c r="N6" s="22" t="s">
        <v>48</v>
      </c>
    </row>
    <row r="7" spans="2:23" ht="22" customHeight="1" x14ac:dyDescent="0.35">
      <c r="B7" s="337" t="s">
        <v>94</v>
      </c>
      <c r="C7" s="29" t="s">
        <v>23</v>
      </c>
      <c r="D7" s="29" t="s">
        <v>95</v>
      </c>
      <c r="E7" s="29" t="s">
        <v>23</v>
      </c>
      <c r="F7" s="29">
        <v>109</v>
      </c>
      <c r="G7" s="29" t="s">
        <v>9</v>
      </c>
      <c r="H7" s="60">
        <v>0.41</v>
      </c>
      <c r="I7" s="50" t="s">
        <v>96</v>
      </c>
      <c r="J7" s="29">
        <v>17</v>
      </c>
      <c r="K7" s="29" t="s">
        <v>97</v>
      </c>
      <c r="L7" s="118">
        <v>110.59459834384427</v>
      </c>
      <c r="M7" s="29" t="s">
        <v>98</v>
      </c>
      <c r="N7" s="63"/>
      <c r="P7" s="28"/>
      <c r="Q7" s="28"/>
      <c r="R7" s="28"/>
      <c r="S7" s="29"/>
      <c r="T7" s="28"/>
      <c r="U7" s="30"/>
    </row>
    <row r="8" spans="2:23" ht="22" customHeight="1" x14ac:dyDescent="0.35">
      <c r="B8" s="337"/>
      <c r="C8" s="29" t="s">
        <v>23</v>
      </c>
      <c r="D8" s="29" t="s">
        <v>24</v>
      </c>
      <c r="E8" s="29" t="s">
        <v>23</v>
      </c>
      <c r="F8" s="29">
        <v>55</v>
      </c>
      <c r="G8" s="29" t="s">
        <v>9</v>
      </c>
      <c r="H8" s="60">
        <v>0.9</v>
      </c>
      <c r="I8" s="50" t="s">
        <v>96</v>
      </c>
      <c r="J8" s="29">
        <v>11</v>
      </c>
      <c r="K8" s="29" t="s">
        <v>97</v>
      </c>
      <c r="L8" s="118">
        <v>195.13425561831642</v>
      </c>
      <c r="M8" s="29" t="s">
        <v>98</v>
      </c>
      <c r="N8" s="63"/>
    </row>
    <row r="9" spans="2:23" ht="22" customHeight="1" x14ac:dyDescent="0.35">
      <c r="B9" s="337"/>
      <c r="C9" s="29" t="s">
        <v>23</v>
      </c>
      <c r="D9" s="29" t="s">
        <v>99</v>
      </c>
      <c r="E9" s="29" t="s">
        <v>23</v>
      </c>
      <c r="F9" s="29">
        <v>33</v>
      </c>
      <c r="G9" s="29" t="s">
        <v>9</v>
      </c>
      <c r="H9" s="60">
        <v>0.98</v>
      </c>
      <c r="I9" s="50" t="s">
        <v>96</v>
      </c>
      <c r="J9" s="282" t="s">
        <v>339</v>
      </c>
      <c r="K9" s="29" t="s">
        <v>97</v>
      </c>
      <c r="L9" s="118">
        <v>351.88071033417708</v>
      </c>
      <c r="M9" s="29" t="s">
        <v>98</v>
      </c>
      <c r="N9" s="63"/>
    </row>
    <row r="10" spans="2:23" ht="22" customHeight="1" x14ac:dyDescent="0.35">
      <c r="B10" s="337"/>
      <c r="C10" s="29" t="s">
        <v>23</v>
      </c>
      <c r="D10" s="29" t="s">
        <v>100</v>
      </c>
      <c r="E10" s="29" t="s">
        <v>23</v>
      </c>
      <c r="F10" s="44">
        <v>248</v>
      </c>
      <c r="G10" s="44">
        <v>625</v>
      </c>
      <c r="H10" s="60">
        <v>0.66</v>
      </c>
      <c r="I10" s="50" t="s">
        <v>101</v>
      </c>
      <c r="J10" s="29" t="s">
        <v>9</v>
      </c>
      <c r="K10" s="29" t="s">
        <v>102</v>
      </c>
      <c r="L10" s="29" t="s">
        <v>103</v>
      </c>
      <c r="M10" s="29" t="s">
        <v>103</v>
      </c>
      <c r="N10" s="63"/>
    </row>
    <row r="11" spans="2:23" ht="22" customHeight="1" x14ac:dyDescent="0.35">
      <c r="B11" s="337"/>
      <c r="C11" s="29" t="s">
        <v>23</v>
      </c>
      <c r="D11" s="29" t="s">
        <v>104</v>
      </c>
      <c r="E11" s="29" t="s">
        <v>23</v>
      </c>
      <c r="F11" s="29">
        <v>207</v>
      </c>
      <c r="G11" s="29" t="s">
        <v>9</v>
      </c>
      <c r="H11" s="60">
        <v>0.54</v>
      </c>
      <c r="I11" s="50" t="s">
        <v>96</v>
      </c>
      <c r="J11" s="29">
        <v>19</v>
      </c>
      <c r="K11" s="29" t="s">
        <v>97</v>
      </c>
      <c r="L11" s="118">
        <v>100.92415051933095</v>
      </c>
      <c r="M11" s="48" t="s">
        <v>98</v>
      </c>
      <c r="N11" s="63"/>
    </row>
    <row r="12" spans="2:23" ht="20" x14ac:dyDescent="0.35">
      <c r="B12" s="337"/>
      <c r="C12" s="29" t="s">
        <v>14</v>
      </c>
      <c r="D12" s="29" t="s">
        <v>25</v>
      </c>
      <c r="E12" s="29" t="s">
        <v>62</v>
      </c>
      <c r="F12" s="29">
        <v>329</v>
      </c>
      <c r="G12" s="29" t="s">
        <v>9</v>
      </c>
      <c r="H12" s="60">
        <v>0.72</v>
      </c>
      <c r="I12" s="29" t="s">
        <v>105</v>
      </c>
      <c r="J12" s="29" t="s">
        <v>9</v>
      </c>
      <c r="K12" s="29" t="s">
        <v>9</v>
      </c>
      <c r="L12" s="29" t="s">
        <v>9</v>
      </c>
      <c r="M12" s="29" t="s">
        <v>9</v>
      </c>
      <c r="N12" s="63"/>
    </row>
    <row r="13" spans="2:23" ht="22" customHeight="1" x14ac:dyDescent="0.35">
      <c r="B13" s="337"/>
      <c r="C13" s="29" t="s">
        <v>14</v>
      </c>
      <c r="D13" s="29" t="s">
        <v>26</v>
      </c>
      <c r="E13" s="29" t="s">
        <v>106</v>
      </c>
      <c r="F13" s="29">
        <v>372</v>
      </c>
      <c r="G13" s="29" t="s">
        <v>9</v>
      </c>
      <c r="H13" s="60">
        <v>0.55000000000000004</v>
      </c>
      <c r="I13" s="50" t="s">
        <v>101</v>
      </c>
      <c r="J13" s="29">
        <v>8</v>
      </c>
      <c r="K13" s="29" t="s">
        <v>102</v>
      </c>
      <c r="L13" s="29" t="s">
        <v>103</v>
      </c>
      <c r="M13" s="29" t="s">
        <v>103</v>
      </c>
      <c r="N13" s="63" t="s">
        <v>107</v>
      </c>
    </row>
    <row r="14" spans="2:23" ht="41.15" customHeight="1" x14ac:dyDescent="0.35">
      <c r="B14" s="337"/>
      <c r="C14" s="29" t="s">
        <v>14</v>
      </c>
      <c r="D14" s="29" t="s">
        <v>27</v>
      </c>
      <c r="E14" s="29" t="s">
        <v>106</v>
      </c>
      <c r="F14" s="29">
        <v>116</v>
      </c>
      <c r="G14" s="29" t="s">
        <v>9</v>
      </c>
      <c r="H14" s="60">
        <v>0.69</v>
      </c>
      <c r="I14" s="50" t="s">
        <v>101</v>
      </c>
      <c r="J14" s="29">
        <v>8</v>
      </c>
      <c r="K14" s="29" t="s">
        <v>102</v>
      </c>
      <c r="L14" s="29" t="s">
        <v>103</v>
      </c>
      <c r="M14" s="29" t="s">
        <v>103</v>
      </c>
      <c r="N14" s="63" t="s">
        <v>108</v>
      </c>
    </row>
    <row r="15" spans="2:23" ht="22" customHeight="1" x14ac:dyDescent="0.35">
      <c r="B15" s="337"/>
      <c r="C15" s="29" t="s">
        <v>14</v>
      </c>
      <c r="D15" s="29" t="s">
        <v>28</v>
      </c>
      <c r="E15" s="29" t="s">
        <v>109</v>
      </c>
      <c r="F15" s="29">
        <v>14</v>
      </c>
      <c r="G15" s="29" t="s">
        <v>9</v>
      </c>
      <c r="H15" s="60">
        <v>0.501</v>
      </c>
      <c r="I15" s="50" t="s">
        <v>96</v>
      </c>
      <c r="J15" s="29">
        <v>8</v>
      </c>
      <c r="K15" s="29" t="s">
        <v>97</v>
      </c>
      <c r="L15" s="118">
        <v>95.533257059999997</v>
      </c>
      <c r="M15" s="29" t="s">
        <v>110</v>
      </c>
      <c r="N15" s="63"/>
    </row>
    <row r="16" spans="2:23" ht="22" customHeight="1" x14ac:dyDescent="0.35">
      <c r="B16" s="337"/>
      <c r="C16" s="29" t="s">
        <v>30</v>
      </c>
      <c r="D16" s="29" t="s">
        <v>29</v>
      </c>
      <c r="E16" s="29" t="s">
        <v>111</v>
      </c>
      <c r="F16" s="29">
        <v>105</v>
      </c>
      <c r="G16" s="29" t="s">
        <v>9</v>
      </c>
      <c r="H16" s="60">
        <v>0.6</v>
      </c>
      <c r="I16" s="50" t="s">
        <v>96</v>
      </c>
      <c r="J16" s="29">
        <v>9</v>
      </c>
      <c r="K16" s="29" t="s">
        <v>97</v>
      </c>
      <c r="L16" s="118">
        <v>98.981749999999991</v>
      </c>
      <c r="M16" s="29" t="s">
        <v>112</v>
      </c>
      <c r="N16" s="63"/>
    </row>
    <row r="17" spans="2:14" ht="22" customHeight="1" x14ac:dyDescent="0.35">
      <c r="B17" s="337"/>
      <c r="C17" s="29" t="s">
        <v>30</v>
      </c>
      <c r="D17" s="29" t="s">
        <v>31</v>
      </c>
      <c r="E17" s="29" t="s">
        <v>53</v>
      </c>
      <c r="F17" s="29">
        <v>105</v>
      </c>
      <c r="G17" s="29" t="s">
        <v>9</v>
      </c>
      <c r="H17" s="60">
        <v>0.501</v>
      </c>
      <c r="I17" s="50" t="s">
        <v>96</v>
      </c>
      <c r="J17" s="29">
        <v>7</v>
      </c>
      <c r="K17" s="29" t="s">
        <v>97</v>
      </c>
      <c r="L17" s="118">
        <v>121.64084999999999</v>
      </c>
      <c r="M17" s="29" t="s">
        <v>113</v>
      </c>
      <c r="N17" s="63"/>
    </row>
    <row r="18" spans="2:14" ht="22" customHeight="1" x14ac:dyDescent="0.35">
      <c r="B18" s="337"/>
      <c r="C18" s="29" t="s">
        <v>30</v>
      </c>
      <c r="D18" s="29" t="s">
        <v>52</v>
      </c>
      <c r="E18" s="29" t="s">
        <v>53</v>
      </c>
      <c r="F18" s="29">
        <v>94</v>
      </c>
      <c r="G18" s="29" t="s">
        <v>9</v>
      </c>
      <c r="H18" s="60">
        <v>1</v>
      </c>
      <c r="I18" s="50" t="s">
        <v>96</v>
      </c>
      <c r="J18" s="29">
        <v>15</v>
      </c>
      <c r="K18" s="29" t="s">
        <v>97</v>
      </c>
      <c r="L18" s="44">
        <v>73.786079999999984</v>
      </c>
      <c r="M18" s="29" t="s">
        <v>113</v>
      </c>
      <c r="N18" s="63"/>
    </row>
    <row r="19" spans="2:14" ht="42" customHeight="1" x14ac:dyDescent="0.35">
      <c r="B19" s="337"/>
      <c r="C19" s="29" t="s">
        <v>30</v>
      </c>
      <c r="D19" s="29" t="s">
        <v>32</v>
      </c>
      <c r="E19" s="29" t="s">
        <v>114</v>
      </c>
      <c r="F19" s="29">
        <v>49</v>
      </c>
      <c r="G19" s="29" t="s">
        <v>9</v>
      </c>
      <c r="H19" s="60">
        <v>0.501</v>
      </c>
      <c r="I19" s="50" t="s">
        <v>96</v>
      </c>
      <c r="J19" s="29">
        <v>8</v>
      </c>
      <c r="K19" s="29" t="s">
        <v>97</v>
      </c>
      <c r="L19" s="118">
        <v>136.23968826000001</v>
      </c>
      <c r="M19" s="29" t="s">
        <v>115</v>
      </c>
      <c r="N19" s="45"/>
    </row>
    <row r="20" spans="2:14" ht="22" customHeight="1" x14ac:dyDescent="0.35">
      <c r="B20" s="337"/>
      <c r="C20" s="29" t="s">
        <v>30</v>
      </c>
      <c r="D20" s="29" t="s">
        <v>33</v>
      </c>
      <c r="E20" s="29" t="s">
        <v>51</v>
      </c>
      <c r="F20" s="29">
        <v>57</v>
      </c>
      <c r="G20" s="29" t="s">
        <v>9</v>
      </c>
      <c r="H20" s="60">
        <v>0.501</v>
      </c>
      <c r="I20" s="50" t="s">
        <v>96</v>
      </c>
      <c r="J20" s="29">
        <v>14</v>
      </c>
      <c r="K20" s="29" t="s">
        <v>97</v>
      </c>
      <c r="L20" s="118">
        <v>122.83799999999999</v>
      </c>
      <c r="M20" s="29" t="s">
        <v>116</v>
      </c>
      <c r="N20" s="45" t="s">
        <v>117</v>
      </c>
    </row>
    <row r="21" spans="2:14" ht="39.65" customHeight="1" x14ac:dyDescent="0.35">
      <c r="B21" s="337"/>
      <c r="C21" s="29" t="s">
        <v>30</v>
      </c>
      <c r="D21" s="29" t="s">
        <v>34</v>
      </c>
      <c r="E21" s="29" t="s">
        <v>51</v>
      </c>
      <c r="F21" s="44">
        <v>26</v>
      </c>
      <c r="G21" s="29" t="s">
        <v>9</v>
      </c>
      <c r="H21" s="60">
        <v>1</v>
      </c>
      <c r="I21" s="50" t="s">
        <v>96</v>
      </c>
      <c r="J21" s="29">
        <v>13</v>
      </c>
      <c r="K21" s="29" t="s">
        <v>97</v>
      </c>
      <c r="L21" s="118">
        <v>83.330825248759339</v>
      </c>
      <c r="M21" s="29" t="s">
        <v>116</v>
      </c>
      <c r="N21" s="45"/>
    </row>
    <row r="22" spans="2:14" ht="22" customHeight="1" x14ac:dyDescent="0.35">
      <c r="B22" s="337"/>
      <c r="C22" s="29" t="s">
        <v>30</v>
      </c>
      <c r="D22" s="29" t="s">
        <v>50</v>
      </c>
      <c r="E22" s="29" t="s">
        <v>51</v>
      </c>
      <c r="F22" s="44">
        <v>60</v>
      </c>
      <c r="G22" s="29" t="s">
        <v>9</v>
      </c>
      <c r="H22" s="60">
        <v>1</v>
      </c>
      <c r="I22" s="29" t="s">
        <v>105</v>
      </c>
      <c r="J22" s="29" t="s">
        <v>9</v>
      </c>
      <c r="K22" s="29" t="s">
        <v>9</v>
      </c>
      <c r="L22" s="29" t="s">
        <v>9</v>
      </c>
      <c r="M22" s="48" t="s">
        <v>9</v>
      </c>
      <c r="N22" s="32"/>
    </row>
    <row r="23" spans="2:14" ht="39.65" customHeight="1" x14ac:dyDescent="0.35">
      <c r="B23" s="337"/>
      <c r="C23" s="29" t="s">
        <v>118</v>
      </c>
      <c r="D23" s="29" t="s">
        <v>35</v>
      </c>
      <c r="E23" s="29" t="s">
        <v>119</v>
      </c>
      <c r="F23" s="29">
        <v>106</v>
      </c>
      <c r="G23" s="29" t="s">
        <v>9</v>
      </c>
      <c r="H23" s="60">
        <v>1</v>
      </c>
      <c r="I23" s="50" t="s">
        <v>101</v>
      </c>
      <c r="J23" s="29">
        <v>18</v>
      </c>
      <c r="K23" s="29" t="s">
        <v>102</v>
      </c>
      <c r="L23" s="29" t="s">
        <v>103</v>
      </c>
      <c r="M23" s="29" t="s">
        <v>120</v>
      </c>
      <c r="N23" s="45"/>
    </row>
    <row r="24" spans="2:14" ht="39.65" customHeight="1" x14ac:dyDescent="0.35">
      <c r="B24" s="337"/>
      <c r="C24" s="29" t="s">
        <v>118</v>
      </c>
      <c r="D24" s="29" t="s">
        <v>175</v>
      </c>
      <c r="E24" s="29" t="s">
        <v>121</v>
      </c>
      <c r="F24" s="29">
        <v>364</v>
      </c>
      <c r="G24" s="29" t="s">
        <v>9</v>
      </c>
      <c r="H24" s="60">
        <v>1</v>
      </c>
      <c r="I24" s="50" t="s">
        <v>101</v>
      </c>
      <c r="J24" s="29">
        <v>20</v>
      </c>
      <c r="K24" s="29" t="s">
        <v>102</v>
      </c>
      <c r="L24" s="29" t="s">
        <v>103</v>
      </c>
      <c r="M24" s="29" t="s">
        <v>122</v>
      </c>
      <c r="N24" s="45"/>
    </row>
    <row r="25" spans="2:14" ht="39.65" customHeight="1" x14ac:dyDescent="0.35">
      <c r="B25" s="337"/>
      <c r="C25" s="29" t="s">
        <v>118</v>
      </c>
      <c r="D25" s="29" t="s">
        <v>153</v>
      </c>
      <c r="E25" s="29" t="s">
        <v>121</v>
      </c>
      <c r="F25" s="29" t="s">
        <v>9</v>
      </c>
      <c r="G25" s="44">
        <v>1200</v>
      </c>
      <c r="H25" s="76">
        <v>1</v>
      </c>
      <c r="I25" s="50" t="s">
        <v>101</v>
      </c>
      <c r="J25" s="29">
        <v>20</v>
      </c>
      <c r="K25" s="29" t="s">
        <v>102</v>
      </c>
      <c r="L25" s="29" t="s">
        <v>103</v>
      </c>
      <c r="M25" s="48" t="s">
        <v>122</v>
      </c>
      <c r="N25" s="45"/>
    </row>
    <row r="26" spans="2:14" ht="39.65" customHeight="1" x14ac:dyDescent="0.35">
      <c r="B26" s="338"/>
      <c r="C26" s="33" t="s">
        <v>23</v>
      </c>
      <c r="D26" s="33" t="s">
        <v>17</v>
      </c>
      <c r="E26" s="33" t="s">
        <v>23</v>
      </c>
      <c r="F26" s="33">
        <v>43</v>
      </c>
      <c r="G26" s="33">
        <v>41</v>
      </c>
      <c r="H26" s="61">
        <v>0.5</v>
      </c>
      <c r="I26" s="98" t="s">
        <v>96</v>
      </c>
      <c r="J26" s="33" t="s">
        <v>340</v>
      </c>
      <c r="K26" s="33" t="s">
        <v>97</v>
      </c>
      <c r="L26" s="281">
        <v>64.935301266506798</v>
      </c>
      <c r="M26" s="33" t="s">
        <v>98</v>
      </c>
      <c r="N26" s="45"/>
    </row>
    <row r="27" spans="2:14" ht="22" customHeight="1" x14ac:dyDescent="0.35">
      <c r="B27" s="339" t="s">
        <v>209</v>
      </c>
      <c r="C27" s="29" t="s">
        <v>118</v>
      </c>
      <c r="D27" s="29" t="s">
        <v>59</v>
      </c>
      <c r="E27" s="29" t="s">
        <v>139</v>
      </c>
      <c r="F27" s="29">
        <v>392</v>
      </c>
      <c r="G27" s="44">
        <v>688</v>
      </c>
      <c r="H27" s="76">
        <v>1</v>
      </c>
      <c r="I27" s="50" t="s">
        <v>101</v>
      </c>
      <c r="J27" s="29" t="s">
        <v>140</v>
      </c>
      <c r="K27" s="29" t="s">
        <v>102</v>
      </c>
      <c r="L27" s="29" t="s">
        <v>103</v>
      </c>
      <c r="M27" s="48" t="s">
        <v>141</v>
      </c>
      <c r="N27" s="45"/>
    </row>
    <row r="28" spans="2:14" ht="22" customHeight="1" x14ac:dyDescent="0.35">
      <c r="B28" s="340"/>
      <c r="C28" s="29" t="s">
        <v>118</v>
      </c>
      <c r="D28" s="29" t="s">
        <v>210</v>
      </c>
      <c r="E28" s="29" t="s">
        <v>121</v>
      </c>
      <c r="F28" s="29">
        <v>128</v>
      </c>
      <c r="G28" s="44">
        <v>400</v>
      </c>
      <c r="H28" s="76">
        <v>1</v>
      </c>
      <c r="I28" s="50" t="s">
        <v>101</v>
      </c>
      <c r="J28" s="29">
        <v>20</v>
      </c>
      <c r="K28" s="29" t="s">
        <v>102</v>
      </c>
      <c r="L28" s="29" t="s">
        <v>103</v>
      </c>
      <c r="M28" s="48" t="s">
        <v>142</v>
      </c>
      <c r="N28" s="45"/>
    </row>
    <row r="29" spans="2:14" ht="22" customHeight="1" x14ac:dyDescent="0.35">
      <c r="B29" s="340"/>
      <c r="C29" s="29" t="s">
        <v>118</v>
      </c>
      <c r="D29" s="29" t="s">
        <v>211</v>
      </c>
      <c r="E29" s="29" t="s">
        <v>126</v>
      </c>
      <c r="F29" s="29">
        <v>290</v>
      </c>
      <c r="G29" s="44">
        <v>940</v>
      </c>
      <c r="H29" s="76">
        <v>1</v>
      </c>
      <c r="I29" s="50" t="s">
        <v>101</v>
      </c>
      <c r="J29" s="29">
        <v>20</v>
      </c>
      <c r="K29" s="29" t="s">
        <v>102</v>
      </c>
      <c r="L29" s="29" t="s">
        <v>103</v>
      </c>
      <c r="M29" s="48" t="s">
        <v>129</v>
      </c>
      <c r="N29" s="45"/>
    </row>
    <row r="30" spans="2:14" ht="22" customHeight="1" x14ac:dyDescent="0.35">
      <c r="B30" s="340"/>
      <c r="C30" s="29" t="s">
        <v>62</v>
      </c>
      <c r="D30" s="29" t="s">
        <v>61</v>
      </c>
      <c r="E30" s="29" t="s">
        <v>62</v>
      </c>
      <c r="F30" s="29">
        <v>225</v>
      </c>
      <c r="G30" s="29">
        <v>220</v>
      </c>
      <c r="H30" s="76">
        <v>0.72</v>
      </c>
      <c r="I30" s="29" t="s">
        <v>105</v>
      </c>
      <c r="J30" s="29" t="s">
        <v>9</v>
      </c>
      <c r="K30" s="29" t="s">
        <v>9</v>
      </c>
      <c r="L30" s="29" t="s">
        <v>9</v>
      </c>
      <c r="M30" s="48" t="s">
        <v>9</v>
      </c>
      <c r="N30" s="30" t="s">
        <v>143</v>
      </c>
    </row>
    <row r="31" spans="2:14" ht="22" customHeight="1" x14ac:dyDescent="0.35">
      <c r="B31" s="340"/>
      <c r="C31" s="29" t="s">
        <v>23</v>
      </c>
      <c r="D31" s="29" t="s">
        <v>319</v>
      </c>
      <c r="E31" s="29" t="s">
        <v>23</v>
      </c>
      <c r="F31" s="29">
        <v>6</v>
      </c>
      <c r="G31" s="44">
        <v>51</v>
      </c>
      <c r="H31" s="76">
        <v>0.99</v>
      </c>
      <c r="I31" s="29" t="s">
        <v>123</v>
      </c>
      <c r="J31" s="29" t="s">
        <v>9</v>
      </c>
      <c r="K31" s="29" t="s">
        <v>102</v>
      </c>
      <c r="L31" s="29" t="s">
        <v>9</v>
      </c>
      <c r="M31" s="48" t="s">
        <v>9</v>
      </c>
      <c r="N31" s="45" t="s">
        <v>124</v>
      </c>
    </row>
    <row r="32" spans="2:14" ht="37" customHeight="1" x14ac:dyDescent="0.35">
      <c r="B32" s="341"/>
      <c r="C32" s="29" t="s">
        <v>23</v>
      </c>
      <c r="D32" s="29" t="s">
        <v>17</v>
      </c>
      <c r="E32" s="29" t="s">
        <v>23</v>
      </c>
      <c r="F32" s="44">
        <v>15</v>
      </c>
      <c r="G32" s="29">
        <v>135</v>
      </c>
      <c r="H32" s="60">
        <v>0.501</v>
      </c>
      <c r="I32" s="50" t="s">
        <v>123</v>
      </c>
      <c r="J32" s="29" t="s">
        <v>9</v>
      </c>
      <c r="K32" s="29" t="s">
        <v>9</v>
      </c>
      <c r="L32" s="29" t="s">
        <v>9</v>
      </c>
      <c r="M32" s="48" t="s">
        <v>9</v>
      </c>
      <c r="N32" s="45" t="s">
        <v>124</v>
      </c>
    </row>
    <row r="33" spans="2:18" ht="20" x14ac:dyDescent="0.35">
      <c r="B33" s="334" t="s">
        <v>125</v>
      </c>
      <c r="C33" s="86" t="s">
        <v>118</v>
      </c>
      <c r="D33" s="86" t="s">
        <v>57</v>
      </c>
      <c r="E33" s="86" t="s">
        <v>126</v>
      </c>
      <c r="F33" s="88">
        <v>1211</v>
      </c>
      <c r="G33" s="86">
        <v>824</v>
      </c>
      <c r="H33" s="87">
        <v>1</v>
      </c>
      <c r="I33" s="86" t="s">
        <v>101</v>
      </c>
      <c r="J33" s="86">
        <v>20</v>
      </c>
      <c r="K33" s="86" t="s">
        <v>102</v>
      </c>
      <c r="L33" s="86" t="s">
        <v>103</v>
      </c>
      <c r="M33" s="119" t="s">
        <v>127</v>
      </c>
      <c r="N33" s="174" t="s">
        <v>128</v>
      </c>
      <c r="P33" s="30"/>
      <c r="Q33" s="30"/>
      <c r="R33" s="30"/>
    </row>
    <row r="34" spans="2:18" ht="22" customHeight="1" x14ac:dyDescent="0.35">
      <c r="B34" s="335"/>
      <c r="C34" s="29" t="s">
        <v>118</v>
      </c>
      <c r="D34" s="29" t="s">
        <v>130</v>
      </c>
      <c r="E34" s="29" t="s">
        <v>131</v>
      </c>
      <c r="F34" s="118">
        <v>127</v>
      </c>
      <c r="G34" s="29" t="s">
        <v>9</v>
      </c>
      <c r="H34" s="76">
        <v>1</v>
      </c>
      <c r="I34" s="168" t="s">
        <v>101</v>
      </c>
      <c r="J34" s="29">
        <v>20</v>
      </c>
      <c r="K34" s="29" t="s">
        <v>102</v>
      </c>
      <c r="L34" s="29" t="s">
        <v>103</v>
      </c>
      <c r="M34" s="48" t="s">
        <v>132</v>
      </c>
      <c r="N34" s="30"/>
    </row>
    <row r="35" spans="2:18" ht="22" customHeight="1" x14ac:dyDescent="0.35">
      <c r="B35" s="335"/>
      <c r="C35" s="29" t="s">
        <v>118</v>
      </c>
      <c r="D35" s="29" t="s">
        <v>133</v>
      </c>
      <c r="E35" s="29" t="s">
        <v>134</v>
      </c>
      <c r="F35" s="118">
        <v>185</v>
      </c>
      <c r="G35" s="29" t="s">
        <v>9</v>
      </c>
      <c r="H35" s="76">
        <v>1</v>
      </c>
      <c r="I35" s="168" t="s">
        <v>101</v>
      </c>
      <c r="J35" s="29">
        <v>20</v>
      </c>
      <c r="K35" s="29" t="s">
        <v>102</v>
      </c>
      <c r="L35" s="29" t="s">
        <v>103</v>
      </c>
      <c r="M35" s="48" t="s">
        <v>135</v>
      </c>
      <c r="N35" s="30"/>
    </row>
    <row r="36" spans="2:18" ht="20" x14ac:dyDescent="0.35">
      <c r="B36" s="335"/>
      <c r="C36" s="29" t="s">
        <v>118</v>
      </c>
      <c r="D36" s="29" t="s">
        <v>58</v>
      </c>
      <c r="E36" s="29" t="s">
        <v>136</v>
      </c>
      <c r="F36" s="29">
        <v>256</v>
      </c>
      <c r="G36" s="29" t="s">
        <v>9</v>
      </c>
      <c r="H36" s="76">
        <v>1</v>
      </c>
      <c r="I36" s="168" t="s">
        <v>101</v>
      </c>
      <c r="J36" s="29" t="s">
        <v>137</v>
      </c>
      <c r="K36" s="29" t="s">
        <v>102</v>
      </c>
      <c r="L36" s="29" t="s">
        <v>103</v>
      </c>
      <c r="M36" s="48" t="s">
        <v>138</v>
      </c>
      <c r="N36" s="30"/>
    </row>
    <row r="37" spans="2:18" ht="20" x14ac:dyDescent="0.35">
      <c r="B37" s="335"/>
      <c r="C37" s="29" t="s">
        <v>118</v>
      </c>
      <c r="D37" s="29" t="s">
        <v>196</v>
      </c>
      <c r="E37" s="29" t="s">
        <v>126</v>
      </c>
      <c r="F37" s="29">
        <v>600</v>
      </c>
      <c r="G37" s="44">
        <v>1900</v>
      </c>
      <c r="H37" s="76">
        <v>1</v>
      </c>
      <c r="I37" s="168" t="s">
        <v>101</v>
      </c>
      <c r="J37" s="29">
        <v>20</v>
      </c>
      <c r="K37" s="29" t="s">
        <v>102</v>
      </c>
      <c r="L37" s="29" t="s">
        <v>103</v>
      </c>
      <c r="M37" s="48" t="s">
        <v>212</v>
      </c>
      <c r="N37" s="30"/>
    </row>
    <row r="38" spans="2:18" ht="20" x14ac:dyDescent="0.35">
      <c r="B38" s="335"/>
      <c r="C38" s="29" t="s">
        <v>118</v>
      </c>
      <c r="D38" s="29" t="s">
        <v>313</v>
      </c>
      <c r="E38" s="29" t="s">
        <v>320</v>
      </c>
      <c r="F38" s="29">
        <v>120</v>
      </c>
      <c r="G38" s="29">
        <v>400</v>
      </c>
      <c r="H38" s="76">
        <v>0.72</v>
      </c>
      <c r="I38" s="168" t="s">
        <v>101</v>
      </c>
      <c r="J38" s="29">
        <v>20</v>
      </c>
      <c r="K38" s="29" t="s">
        <v>102</v>
      </c>
      <c r="L38" s="29" t="s">
        <v>103</v>
      </c>
      <c r="M38" s="48" t="s">
        <v>321</v>
      </c>
      <c r="N38" s="30"/>
    </row>
    <row r="39" spans="2:18" ht="20" x14ac:dyDescent="0.35">
      <c r="B39" s="335"/>
      <c r="C39" s="29" t="s">
        <v>14</v>
      </c>
      <c r="D39" s="29" t="s">
        <v>312</v>
      </c>
      <c r="E39" s="29" t="s">
        <v>144</v>
      </c>
      <c r="F39" s="29" t="s">
        <v>9</v>
      </c>
      <c r="G39" s="29">
        <v>920</v>
      </c>
      <c r="H39" s="60">
        <v>1</v>
      </c>
      <c r="I39" s="29" t="s">
        <v>123</v>
      </c>
      <c r="J39" s="29" t="s">
        <v>9</v>
      </c>
      <c r="K39" s="29" t="s">
        <v>9</v>
      </c>
      <c r="L39" s="29" t="s">
        <v>9</v>
      </c>
      <c r="M39" s="48" t="s">
        <v>9</v>
      </c>
      <c r="N39" s="30"/>
    </row>
    <row r="40" spans="2:18" ht="20" x14ac:dyDescent="0.35">
      <c r="B40" s="335"/>
      <c r="C40" s="29" t="s">
        <v>14</v>
      </c>
      <c r="D40" s="29" t="s">
        <v>314</v>
      </c>
      <c r="E40" s="29" t="s">
        <v>106</v>
      </c>
      <c r="F40" s="29" t="s">
        <v>9</v>
      </c>
      <c r="G40" s="29">
        <v>96</v>
      </c>
      <c r="H40" s="60">
        <v>0.55000000000000004</v>
      </c>
      <c r="I40" s="29" t="s">
        <v>9</v>
      </c>
      <c r="J40" s="29" t="s">
        <v>9</v>
      </c>
      <c r="K40" s="29" t="s">
        <v>9</v>
      </c>
      <c r="L40" s="29" t="s">
        <v>9</v>
      </c>
      <c r="M40" s="48" t="s">
        <v>9</v>
      </c>
      <c r="N40" s="30"/>
    </row>
    <row r="41" spans="2:18" ht="20" x14ac:dyDescent="0.35">
      <c r="B41" s="335"/>
      <c r="C41" s="29" t="s">
        <v>23</v>
      </c>
      <c r="D41" s="29" t="s">
        <v>145</v>
      </c>
      <c r="E41" s="29" t="s">
        <v>23</v>
      </c>
      <c r="F41" s="29" t="s">
        <v>9</v>
      </c>
      <c r="G41" s="29">
        <v>52</v>
      </c>
      <c r="H41" s="76">
        <v>0.87</v>
      </c>
      <c r="I41" s="168" t="s">
        <v>123</v>
      </c>
      <c r="J41" s="29" t="s">
        <v>9</v>
      </c>
      <c r="K41" s="29" t="s">
        <v>9</v>
      </c>
      <c r="L41" s="29" t="s">
        <v>9</v>
      </c>
      <c r="M41" s="48" t="s">
        <v>9</v>
      </c>
      <c r="N41" s="45" t="s">
        <v>124</v>
      </c>
    </row>
    <row r="42" spans="2:18" ht="20" x14ac:dyDescent="0.35">
      <c r="B42" s="335"/>
      <c r="C42" s="29" t="s">
        <v>23</v>
      </c>
      <c r="D42" s="29" t="s">
        <v>146</v>
      </c>
      <c r="E42" s="29" t="s">
        <v>23</v>
      </c>
      <c r="F42" s="29">
        <v>38</v>
      </c>
      <c r="G42" s="29" t="s">
        <v>9</v>
      </c>
      <c r="H42" s="76">
        <v>0.83</v>
      </c>
      <c r="I42" s="168" t="s">
        <v>123</v>
      </c>
      <c r="J42" s="29" t="s">
        <v>9</v>
      </c>
      <c r="K42" s="29" t="s">
        <v>9</v>
      </c>
      <c r="L42" s="29" t="s">
        <v>9</v>
      </c>
      <c r="M42" s="29" t="s">
        <v>9</v>
      </c>
      <c r="N42" s="7"/>
      <c r="O42" s="199"/>
    </row>
    <row r="43" spans="2:18" ht="20" x14ac:dyDescent="0.35">
      <c r="B43" s="335"/>
      <c r="C43" s="29" t="s">
        <v>23</v>
      </c>
      <c r="D43" s="29" t="s">
        <v>157</v>
      </c>
      <c r="E43" s="29" t="s">
        <v>23</v>
      </c>
      <c r="F43" s="29">
        <v>15</v>
      </c>
      <c r="G43" s="29" t="s">
        <v>9</v>
      </c>
      <c r="H43" s="60">
        <v>0.9</v>
      </c>
      <c r="I43" s="50" t="s">
        <v>101</v>
      </c>
      <c r="J43" s="29">
        <v>25</v>
      </c>
      <c r="K43" s="29" t="s">
        <v>102</v>
      </c>
      <c r="L43" s="29" t="s">
        <v>329</v>
      </c>
      <c r="M43" s="29" t="s">
        <v>162</v>
      </c>
      <c r="N43" s="7"/>
      <c r="O43" s="199"/>
    </row>
    <row r="44" spans="2:18" ht="40" x14ac:dyDescent="0.35">
      <c r="B44" s="336"/>
      <c r="C44" s="33" t="s">
        <v>23</v>
      </c>
      <c r="D44" s="33" t="s">
        <v>17</v>
      </c>
      <c r="E44" s="33" t="s">
        <v>23</v>
      </c>
      <c r="F44" s="33">
        <v>8</v>
      </c>
      <c r="G44" s="33">
        <v>66</v>
      </c>
      <c r="H44" s="61">
        <v>0.5</v>
      </c>
      <c r="I44" s="98" t="s">
        <v>123</v>
      </c>
      <c r="J44" s="33" t="s">
        <v>9</v>
      </c>
      <c r="K44" s="33" t="s">
        <v>9</v>
      </c>
      <c r="L44" s="33" t="s">
        <v>9</v>
      </c>
      <c r="M44" s="49" t="s">
        <v>9</v>
      </c>
      <c r="N44" s="180" t="s">
        <v>124</v>
      </c>
    </row>
    <row r="45" spans="2:18" x14ac:dyDescent="0.35">
      <c r="D45" s="188"/>
      <c r="E45" s="187"/>
      <c r="F45" s="186"/>
      <c r="G45" s="186"/>
    </row>
    <row r="46" spans="2:18" x14ac:dyDescent="0.35">
      <c r="D46" s="188"/>
      <c r="E46" s="187"/>
      <c r="F46" s="186"/>
      <c r="G46" s="186"/>
    </row>
    <row r="47" spans="2:18" x14ac:dyDescent="0.35">
      <c r="D47" s="188"/>
      <c r="E47" s="187"/>
      <c r="F47" s="186"/>
      <c r="G47" s="186"/>
    </row>
    <row r="48" spans="2:18" x14ac:dyDescent="0.35"/>
    <row r="49" x14ac:dyDescent="0.35"/>
    <row r="50" x14ac:dyDescent="0.35"/>
    <row r="51" x14ac:dyDescent="0.35"/>
    <row r="52" x14ac:dyDescent="0.35"/>
    <row r="53" x14ac:dyDescent="0.35"/>
    <row r="54" x14ac:dyDescent="0.35"/>
    <row r="55" x14ac:dyDescent="0.35"/>
    <row r="56" x14ac:dyDescent="0.35"/>
    <row r="57" x14ac:dyDescent="0.35"/>
    <row r="58" x14ac:dyDescent="0.35"/>
    <row r="59" x14ac:dyDescent="0.35"/>
    <row r="60" x14ac:dyDescent="0.35"/>
    <row r="61" x14ac:dyDescent="0.35"/>
    <row r="62" x14ac:dyDescent="0.35"/>
    <row r="63" x14ac:dyDescent="0.35"/>
    <row r="64" x14ac:dyDescent="0.35"/>
    <row r="65" x14ac:dyDescent="0.35"/>
    <row r="66" x14ac:dyDescent="0.35"/>
    <row r="67" x14ac:dyDescent="0.35"/>
  </sheetData>
  <mergeCells count="3">
    <mergeCell ref="B33:B44"/>
    <mergeCell ref="B7:B26"/>
    <mergeCell ref="B27:B32"/>
  </mergeCells>
  <pageMargins left="0.7" right="0.7" top="0.75" bottom="0.75" header="0.3" footer="0.3"/>
  <pageSetup paperSize="9" scale="1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537210-EAB0-4F58-BBDB-4807F1C0F46B}">
  <sheetPr codeName="Sheet6"/>
  <dimension ref="A1:T48"/>
  <sheetViews>
    <sheetView showGridLines="0" zoomScale="40" zoomScaleNormal="40" workbookViewId="0"/>
  </sheetViews>
  <sheetFormatPr defaultColWidth="0" defaultRowHeight="14.5" zeroHeight="1" x14ac:dyDescent="0.35"/>
  <cols>
    <col min="1" max="1" width="6.54296875" customWidth="1"/>
    <col min="2" max="2" width="31.54296875" customWidth="1"/>
    <col min="3" max="3" width="25.7265625" customWidth="1"/>
    <col min="4" max="6" width="21.81640625" customWidth="1"/>
    <col min="7" max="7" width="27.81640625" customWidth="1"/>
    <col min="8" max="9" width="17.453125" hidden="1" customWidth="1"/>
    <col min="10" max="20" width="0" hidden="1" customWidth="1"/>
    <col min="21" max="16384" width="8.7265625" hidden="1"/>
  </cols>
  <sheetData>
    <row r="1" spans="2:20" ht="26" x14ac:dyDescent="0.8">
      <c r="E1" s="96"/>
      <c r="F1" s="95"/>
    </row>
    <row r="2" spans="2:20" x14ac:dyDescent="0.35"/>
    <row r="3" spans="2:20" s="3" customFormat="1" ht="20" x14ac:dyDescent="0.35">
      <c r="B3" s="13" t="s">
        <v>147</v>
      </c>
      <c r="C3" s="13"/>
      <c r="D3" s="13"/>
      <c r="E3" s="13"/>
      <c r="F3" s="14"/>
      <c r="G3"/>
      <c r="H3"/>
      <c r="I3"/>
      <c r="J3"/>
      <c r="K3"/>
      <c r="L3"/>
      <c r="M3"/>
      <c r="N3"/>
      <c r="O3"/>
      <c r="P3"/>
      <c r="Q3"/>
      <c r="R3"/>
      <c r="T3"/>
    </row>
    <row r="4" spans="2:20" x14ac:dyDescent="0.35"/>
    <row r="5" spans="2:20" x14ac:dyDescent="0.35"/>
    <row r="6" spans="2:20" ht="60.5" thickBot="1" x14ac:dyDescent="0.4">
      <c r="B6" s="20" t="s">
        <v>20</v>
      </c>
      <c r="C6" s="2" t="s">
        <v>41</v>
      </c>
      <c r="D6" s="2" t="s">
        <v>42</v>
      </c>
      <c r="E6" s="2" t="s">
        <v>43</v>
      </c>
      <c r="F6" s="2" t="s">
        <v>148</v>
      </c>
    </row>
    <row r="7" spans="2:20" s="116" customFormat="1" ht="21" customHeight="1" thickBot="1" x14ac:dyDescent="0.4">
      <c r="B7" s="103" t="s">
        <v>118</v>
      </c>
      <c r="C7" s="59"/>
      <c r="D7" s="104">
        <v>2912</v>
      </c>
      <c r="E7" s="104">
        <v>8436</v>
      </c>
      <c r="F7" s="105" t="s">
        <v>149</v>
      </c>
      <c r="G7" s="226"/>
    </row>
    <row r="8" spans="2:20" s="116" customFormat="1" ht="21" customHeight="1" x14ac:dyDescent="0.35">
      <c r="B8" s="342" t="s">
        <v>64</v>
      </c>
      <c r="C8" s="106" t="s">
        <v>144</v>
      </c>
      <c r="D8" s="107">
        <v>117</v>
      </c>
      <c r="E8" s="108">
        <v>920</v>
      </c>
      <c r="F8" s="109" t="s">
        <v>149</v>
      </c>
    </row>
    <row r="9" spans="2:20" s="116" customFormat="1" ht="21" customHeight="1" x14ac:dyDescent="0.35">
      <c r="B9" s="343"/>
      <c r="C9" s="227" t="s">
        <v>51</v>
      </c>
      <c r="D9" s="228" t="s">
        <v>9</v>
      </c>
      <c r="E9" s="228">
        <v>100</v>
      </c>
      <c r="F9" s="229" t="s">
        <v>310</v>
      </c>
    </row>
    <row r="10" spans="2:20" s="116" customFormat="1" ht="21" customHeight="1" x14ac:dyDescent="0.35">
      <c r="B10" s="343"/>
      <c r="C10" s="230" t="s">
        <v>114</v>
      </c>
      <c r="D10" s="228">
        <v>163</v>
      </c>
      <c r="E10" s="228" t="s">
        <v>9</v>
      </c>
      <c r="F10" s="229" t="s">
        <v>149</v>
      </c>
    </row>
    <row r="11" spans="2:20" s="116" customFormat="1" ht="21" customHeight="1" x14ac:dyDescent="0.35">
      <c r="B11" s="343"/>
      <c r="C11" s="227" t="s">
        <v>106</v>
      </c>
      <c r="D11" s="228" t="s">
        <v>9</v>
      </c>
      <c r="E11" s="228">
        <v>100</v>
      </c>
      <c r="F11" s="229" t="s">
        <v>310</v>
      </c>
    </row>
    <row r="12" spans="2:20" s="116" customFormat="1" ht="21" customHeight="1" x14ac:dyDescent="0.35">
      <c r="B12" s="343"/>
      <c r="C12" s="230" t="s">
        <v>62</v>
      </c>
      <c r="D12" s="228" t="s">
        <v>9</v>
      </c>
      <c r="E12" s="228">
        <v>196</v>
      </c>
      <c r="F12" s="229" t="s">
        <v>149</v>
      </c>
    </row>
    <row r="13" spans="2:20" s="116" customFormat="1" ht="21" customHeight="1" thickBot="1" x14ac:dyDescent="0.4">
      <c r="B13" s="344"/>
      <c r="C13" s="110" t="s">
        <v>177</v>
      </c>
      <c r="D13" s="111">
        <f>SUM(D8:D12)</f>
        <v>280</v>
      </c>
      <c r="E13" s="111">
        <f>SUM(E8:E12)</f>
        <v>1316</v>
      </c>
      <c r="F13" s="112"/>
      <c r="G13" s="226"/>
    </row>
    <row r="14" spans="2:20" s="116" customFormat="1" ht="21" customHeight="1" thickBot="1" x14ac:dyDescent="0.4">
      <c r="B14" s="103" t="s">
        <v>23</v>
      </c>
      <c r="C14" s="59"/>
      <c r="D14" s="104">
        <v>114</v>
      </c>
      <c r="E14" s="104">
        <v>3220</v>
      </c>
      <c r="F14" s="105" t="s">
        <v>149</v>
      </c>
      <c r="G14" s="226"/>
    </row>
    <row r="15" spans="2:20" s="116" customFormat="1" ht="21" customHeight="1" x14ac:dyDescent="0.35">
      <c r="B15" s="113" t="s">
        <v>18</v>
      </c>
      <c r="C15" s="114"/>
      <c r="D15" s="90">
        <f>SUM(D7,,D14,D13)</f>
        <v>3306</v>
      </c>
      <c r="E15" s="90">
        <f>SUM(E7,,E14,E13)</f>
        <v>12972</v>
      </c>
      <c r="F15" s="115"/>
    </row>
    <row r="16" spans="2:20" x14ac:dyDescent="0.35"/>
    <row r="17" spans="2:7" x14ac:dyDescent="0.35"/>
    <row r="18" spans="2:7" ht="20" x14ac:dyDescent="0.35">
      <c r="B18" s="13" t="s">
        <v>150</v>
      </c>
      <c r="C18" s="13"/>
      <c r="D18" s="13"/>
      <c r="E18" s="13"/>
      <c r="F18" s="14"/>
    </row>
    <row r="19" spans="2:7" x14ac:dyDescent="0.35"/>
    <row r="20" spans="2:7" x14ac:dyDescent="0.35"/>
    <row r="21" spans="2:7" ht="60.5" thickBot="1" x14ac:dyDescent="0.4">
      <c r="B21" s="20" t="s">
        <v>20</v>
      </c>
      <c r="C21" s="2" t="s">
        <v>41</v>
      </c>
      <c r="D21" s="2" t="s">
        <v>42</v>
      </c>
      <c r="E21" s="2" t="s">
        <v>43</v>
      </c>
      <c r="F21" s="2" t="s">
        <v>148</v>
      </c>
    </row>
    <row r="22" spans="2:7" ht="20.25" customHeight="1" thickBot="1" x14ac:dyDescent="0.4">
      <c r="B22" s="103" t="s">
        <v>118</v>
      </c>
      <c r="C22" s="59"/>
      <c r="D22" s="104">
        <v>7599</v>
      </c>
      <c r="E22" s="104">
        <v>8000</v>
      </c>
      <c r="F22" s="105" t="s">
        <v>149</v>
      </c>
      <c r="G22" s="226"/>
    </row>
    <row r="23" spans="2:7" ht="20.25" customHeight="1" x14ac:dyDescent="0.35">
      <c r="B23" s="342" t="s">
        <v>64</v>
      </c>
      <c r="C23" s="106" t="s">
        <v>144</v>
      </c>
      <c r="D23" s="108">
        <v>343</v>
      </c>
      <c r="E23" s="108">
        <v>1160</v>
      </c>
      <c r="F23" s="109" t="s">
        <v>151</v>
      </c>
    </row>
    <row r="24" spans="2:7" ht="20.25" customHeight="1" x14ac:dyDescent="0.35">
      <c r="B24" s="343"/>
      <c r="C24" s="230" t="s">
        <v>62</v>
      </c>
      <c r="D24" s="42">
        <v>924</v>
      </c>
      <c r="E24" s="42" t="s">
        <v>9</v>
      </c>
      <c r="F24" s="229" t="s">
        <v>149</v>
      </c>
    </row>
    <row r="25" spans="2:7" ht="20.25" customHeight="1" x14ac:dyDescent="0.35">
      <c r="B25" s="343"/>
      <c r="C25" s="230" t="s">
        <v>114</v>
      </c>
      <c r="D25" s="42">
        <v>352</v>
      </c>
      <c r="E25" s="42" t="s">
        <v>9</v>
      </c>
      <c r="F25" s="229" t="s">
        <v>149</v>
      </c>
    </row>
    <row r="26" spans="2:7" ht="20.25" customHeight="1" x14ac:dyDescent="0.35">
      <c r="B26" s="343"/>
      <c r="C26" s="230" t="s">
        <v>53</v>
      </c>
      <c r="D26" s="42">
        <v>200</v>
      </c>
      <c r="E26" s="42" t="s">
        <v>9</v>
      </c>
      <c r="F26" s="229" t="s">
        <v>151</v>
      </c>
    </row>
    <row r="27" spans="2:7" ht="20.25" customHeight="1" x14ac:dyDescent="0.35">
      <c r="B27" s="343"/>
      <c r="C27" s="230" t="s">
        <v>311</v>
      </c>
      <c r="D27" s="42">
        <v>0</v>
      </c>
      <c r="E27" s="42">
        <v>2000</v>
      </c>
      <c r="F27" s="229" t="s">
        <v>310</v>
      </c>
    </row>
    <row r="28" spans="2:7" ht="20.25" customHeight="1" thickBot="1" x14ac:dyDescent="0.4">
      <c r="B28" s="344"/>
      <c r="C28" s="110" t="s">
        <v>177</v>
      </c>
      <c r="D28" s="111">
        <f>SUM(D23:D27)</f>
        <v>1819</v>
      </c>
      <c r="E28" s="111">
        <f>SUM(E23:E27)</f>
        <v>3160</v>
      </c>
      <c r="F28" s="112" t="s">
        <v>152</v>
      </c>
      <c r="G28" s="226"/>
    </row>
    <row r="29" spans="2:7" ht="20.25" customHeight="1" thickBot="1" x14ac:dyDescent="0.4">
      <c r="B29" s="103" t="s">
        <v>23</v>
      </c>
      <c r="C29" s="59"/>
      <c r="D29" s="104">
        <v>1179</v>
      </c>
      <c r="E29" s="104">
        <v>3067</v>
      </c>
      <c r="F29" s="105" t="s">
        <v>152</v>
      </c>
      <c r="G29" s="226"/>
    </row>
    <row r="30" spans="2:7" ht="20.25" customHeight="1" x14ac:dyDescent="0.35">
      <c r="B30" s="113" t="s">
        <v>18</v>
      </c>
      <c r="C30" s="114"/>
      <c r="D30" s="90">
        <f>SUM(D22,D29,D28)</f>
        <v>10597</v>
      </c>
      <c r="E30" s="90">
        <f>SUM(E22,E29,E28)</f>
        <v>14227</v>
      </c>
      <c r="F30" s="115"/>
    </row>
    <row r="31" spans="2:7" x14ac:dyDescent="0.35"/>
    <row r="32" spans="2:7" x14ac:dyDescent="0.35"/>
    <row r="33" x14ac:dyDescent="0.35"/>
    <row r="34" x14ac:dyDescent="0.35"/>
    <row r="35" x14ac:dyDescent="0.35"/>
    <row r="36" x14ac:dyDescent="0.35"/>
    <row r="37" x14ac:dyDescent="0.35"/>
    <row r="38" x14ac:dyDescent="0.35"/>
    <row r="39" x14ac:dyDescent="0.35"/>
    <row r="40" x14ac:dyDescent="0.35"/>
    <row r="41" x14ac:dyDescent="0.35"/>
    <row r="42" x14ac:dyDescent="0.35"/>
    <row r="43" x14ac:dyDescent="0.35"/>
    <row r="44" x14ac:dyDescent="0.35"/>
    <row r="45" x14ac:dyDescent="0.35"/>
    <row r="46" x14ac:dyDescent="0.35"/>
    <row r="47" x14ac:dyDescent="0.35"/>
    <row r="48" x14ac:dyDescent="0.35"/>
  </sheetData>
  <mergeCells count="2">
    <mergeCell ref="B8:B13"/>
    <mergeCell ref="B23:B28"/>
  </mergeCells>
  <pageMargins left="0.7" right="0.7" top="0.75" bottom="0.75" header="0.3" footer="0.3"/>
  <pageSetup paperSize="9" scale="68"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30F6-6371-4166-9BFF-6E83829D9233}">
  <sheetPr codeName="Sheet7"/>
  <dimension ref="A1:U38"/>
  <sheetViews>
    <sheetView showGridLines="0" zoomScale="40" zoomScaleNormal="40" workbookViewId="0"/>
  </sheetViews>
  <sheetFormatPr defaultColWidth="0" defaultRowHeight="14.5" zeroHeight="1" x14ac:dyDescent="0.35"/>
  <cols>
    <col min="1" max="17" width="8.7265625" customWidth="1"/>
    <col min="18" max="20" width="8.7265625" hidden="1" customWidth="1"/>
    <col min="21" max="21" width="8.7265625" customWidth="1"/>
    <col min="22" max="16384" width="8.7265625" hidden="1"/>
  </cols>
  <sheetData>
    <row r="1" x14ac:dyDescent="0.35"/>
    <row r="2" x14ac:dyDescent="0.35"/>
    <row r="3" x14ac:dyDescent="0.35"/>
    <row r="4" x14ac:dyDescent="0.35"/>
    <row r="5" x14ac:dyDescent="0.35"/>
    <row r="6" x14ac:dyDescent="0.35"/>
    <row r="7" x14ac:dyDescent="0.35"/>
    <row r="8" x14ac:dyDescent="0.35"/>
    <row r="9" x14ac:dyDescent="0.35"/>
    <row r="10" x14ac:dyDescent="0.35"/>
    <row r="11" x14ac:dyDescent="0.35"/>
    <row r="12" x14ac:dyDescent="0.35"/>
    <row r="13" x14ac:dyDescent="0.35"/>
    <row r="14" x14ac:dyDescent="0.35"/>
    <row r="15" x14ac:dyDescent="0.35"/>
    <row r="16" x14ac:dyDescent="0.35"/>
    <row r="17" spans="3:3" x14ac:dyDescent="0.35"/>
    <row r="18" spans="3:3" x14ac:dyDescent="0.35"/>
    <row r="19" spans="3:3" x14ac:dyDescent="0.35"/>
    <row r="20" spans="3:3" x14ac:dyDescent="0.35"/>
    <row r="21" spans="3:3" x14ac:dyDescent="0.35">
      <c r="C21" s="78"/>
    </row>
    <row r="22" spans="3:3" x14ac:dyDescent="0.35"/>
    <row r="23" spans="3:3" x14ac:dyDescent="0.35"/>
    <row r="24" spans="3:3" x14ac:dyDescent="0.35"/>
    <row r="25" spans="3:3" x14ac:dyDescent="0.35"/>
    <row r="26" spans="3:3" x14ac:dyDescent="0.35"/>
    <row r="27" spans="3:3" x14ac:dyDescent="0.35"/>
    <row r="28" spans="3:3" x14ac:dyDescent="0.35"/>
    <row r="29" spans="3:3" x14ac:dyDescent="0.35"/>
    <row r="30" spans="3:3" x14ac:dyDescent="0.35"/>
    <row r="31" spans="3:3" x14ac:dyDescent="0.35"/>
    <row r="32" spans="3:3" x14ac:dyDescent="0.35"/>
    <row r="33" x14ac:dyDescent="0.35"/>
    <row r="34" x14ac:dyDescent="0.35"/>
    <row r="35" x14ac:dyDescent="0.35"/>
    <row r="36" x14ac:dyDescent="0.35"/>
    <row r="37" x14ac:dyDescent="0.35"/>
    <row r="38" x14ac:dyDescent="0.35"/>
  </sheetData>
  <pageMargins left="0.7" right="0.7" top="0.75" bottom="0.75" header="0.3" footer="0.3"/>
  <pageSetup paperSize="9" scale="5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4f9124f-5bc2-47a3-992c-8204df2fe239" xsi:nil="true"/>
    <lcf76f155ced4ddcb4097134ff3c332f xmlns="4e3014a7-3d34-4e96-96e2-8dfbee3715b4">
      <Terms xmlns="http://schemas.microsoft.com/office/infopath/2007/PartnerControls"/>
    </lcf76f155ced4ddcb4097134ff3c332f>
    <approvalStartDate xmlns="94f9124f-5bc2-47a3-992c-8204df2fe239" xsi:nil="true"/>
    <ApprovalComments xmlns="94f9124f-5bc2-47a3-992c-8204df2fe239" xsi:nil="true"/>
    <Initiator xmlns="94f9124f-5bc2-47a3-992c-8204df2fe239">
      <UserInfo>
        <DisplayName/>
        <AccountId xsi:nil="true"/>
        <AccountType/>
      </UserInfo>
    </Initiator>
    <ApprovalStatus xmlns="94f9124f-5bc2-47a3-992c-8204df2fe239" xsi:nil="true"/>
    <UsersWhoApproved xmlns="94f9124f-5bc2-47a3-992c-8204df2fe239">
      <UserInfo>
        <DisplayName/>
        <AccountId xsi:nil="true"/>
        <AccountType/>
      </UserInfo>
    </UsersWhoApproved>
    <Approvers xmlns="94f9124f-5bc2-47a3-992c-8204df2fe239">
      <UserInfo>
        <DisplayName/>
        <AccountId xsi:nil="true"/>
        <AccountType/>
      </UserInfo>
    </Approv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6B7088E0676D04BA5B8408B33C93C95" ma:contentTypeVersion="21" ma:contentTypeDescription="Create a new document." ma:contentTypeScope="" ma:versionID="76a7de7a0e6de68caf47ee70d04f52af">
  <xsd:schema xmlns:xsd="http://www.w3.org/2001/XMLSchema" xmlns:xs="http://www.w3.org/2001/XMLSchema" xmlns:p="http://schemas.microsoft.com/office/2006/metadata/properties" xmlns:ns2="4e3014a7-3d34-4e96-96e2-8dfbee3715b4" xmlns:ns3="94f9124f-5bc2-47a3-992c-8204df2fe239" targetNamespace="http://schemas.microsoft.com/office/2006/metadata/properties" ma:root="true" ma:fieldsID="0ed59793546889c0accd8f0c5b1fe38d" ns2:_="" ns3:_="">
    <xsd:import namespace="4e3014a7-3d34-4e96-96e2-8dfbee3715b4"/>
    <xsd:import namespace="94f9124f-5bc2-47a3-992c-8204df2fe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element ref="ns3:ApprovalComments" minOccurs="0"/>
                <xsd:element ref="ns3:approvalStartDate" minOccurs="0"/>
                <xsd:element ref="ns3:ApprovalStatus" minOccurs="0"/>
                <xsd:element ref="ns3:Approvers" minOccurs="0"/>
                <xsd:element ref="ns3:Initiator" minOccurs="0"/>
                <xsd:element ref="ns3:UsersWhoAppro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3014a7-3d34-4e96-96e2-8dfbee3715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2b4f06f-3021-4bf8-ab23-49482b4d535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f9124f-5bc2-47a3-992c-8204df2fe23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abe1af6-75a1-47a1-993a-5d5a783a1410}" ma:internalName="TaxCatchAll" ma:showField="CatchAllData" ma:web="94f9124f-5bc2-47a3-992c-8204df2fe239">
      <xsd:complexType>
        <xsd:complexContent>
          <xsd:extension base="dms:MultiChoiceLookup">
            <xsd:sequence>
              <xsd:element name="Value" type="dms:Lookup" maxOccurs="unbounded" minOccurs="0" nillable="true"/>
            </xsd:sequence>
          </xsd:extension>
        </xsd:complexContent>
      </xsd:complexType>
    </xsd:element>
    <xsd:element name="ApprovalComments" ma:index="23" nillable="true" ma:displayName="Approval Comments" ma:internalName="ApprovalComments">
      <xsd:simpleType>
        <xsd:restriction base="dms:Note">
          <xsd:maxLength value="255"/>
        </xsd:restriction>
      </xsd:simpleType>
    </xsd:element>
    <xsd:element name="approvalStartDate" ma:index="24" nillable="true" ma:displayName="Approval Start Date" ma:format="DateOnly" ma:internalName="approvalStartDate">
      <xsd:simpleType>
        <xsd:restriction base="dms:DateTime"/>
      </xsd:simpleType>
    </xsd:element>
    <xsd:element name="ApprovalStatus" ma:index="25" nillable="true" ma:displayName="Approval Status" ma:internalName="ApprovalStatus">
      <xsd:simpleType>
        <xsd:restriction base="dms:Text">
          <xsd:maxLength value="255"/>
        </xsd:restriction>
      </xsd:simpleType>
    </xsd:element>
    <xsd:element name="Approvers" ma:index="26" nillable="true" ma:displayName="Approvers" ma:list="UserInfo" ma:SharePointGroup="0" ma:internalName="Approve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itiator" ma:index="27" nillable="true" ma:displayName="Initiator" ma:list="UserInfo" ma:SharePointGroup="0" ma:internalName="Initi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sersWhoApproved" ma:index="28" nillable="true" ma:displayName="Users Who Approved" ma:list="UserInfo" ma:SharePointGroup="0" ma:internalName="UsersWhoApprove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A852A0-4203-43E3-A728-C04B8FF3311C}">
  <ds:schemaRefs>
    <ds:schemaRef ds:uri="http://schemas.microsoft.com/office/2006/metadata/properties"/>
    <ds:schemaRef ds:uri="http://schemas.microsoft.com/office/infopath/2007/PartnerControls"/>
    <ds:schemaRef ds:uri="94f9124f-5bc2-47a3-992c-8204df2fe239"/>
    <ds:schemaRef ds:uri="4e3014a7-3d34-4e96-96e2-8dfbee3715b4"/>
  </ds:schemaRefs>
</ds:datastoreItem>
</file>

<file path=customXml/itemProps2.xml><?xml version="1.0" encoding="utf-8"?>
<ds:datastoreItem xmlns:ds="http://schemas.openxmlformats.org/officeDocument/2006/customXml" ds:itemID="{086309CE-DADF-4828-BD10-15E085AD370A}">
  <ds:schemaRefs>
    <ds:schemaRef ds:uri="http://schemas.microsoft.com/sharepoint/v3/contenttype/forms"/>
  </ds:schemaRefs>
</ds:datastoreItem>
</file>

<file path=customXml/itemProps3.xml><?xml version="1.0" encoding="utf-8"?>
<ds:datastoreItem xmlns:ds="http://schemas.openxmlformats.org/officeDocument/2006/customXml" ds:itemID="{0412CCE8-17AA-4021-8DE0-48970A25AA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3014a7-3d34-4e96-96e2-8dfbee3715b4"/>
    <ds:schemaRef ds:uri="94f9124f-5bc2-47a3-992c-8204df2fe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Legal Disclaimer</vt:lpstr>
      <vt:lpstr>Portfolio Snapshot</vt:lpstr>
      <vt:lpstr>Mature Portfolio Financials</vt:lpstr>
      <vt:lpstr>Mature Project additional data</vt:lpstr>
      <vt:lpstr>Adv. Dev and Dev. Portfolio</vt:lpstr>
      <vt:lpstr>US IC Status</vt:lpstr>
      <vt:lpstr>FX_AVG_Euro</vt:lpstr>
      <vt:lpstr>FX_AVG_Nis</vt:lpstr>
      <vt:lpstr>FX_end_Euro</vt:lpstr>
      <vt:lpstr>FX_end_NIS</vt:lpstr>
      <vt:lpstr>FX_Euro</vt:lpstr>
      <vt:lpstr>FX_NIS_end</vt:lpstr>
      <vt:lpstr>'Adv. Dev and Dev. Portfolio'!Print_Area</vt:lpstr>
      <vt:lpstr>'Mature Portfolio Financials'!Print_Area</vt:lpstr>
      <vt:lpstr>'US IC Status'!Print_Area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Yosef Lefkovitz</dc:creator>
  <cp:keywords/>
  <dc:description/>
  <cp:lastModifiedBy>Dan Politi</cp:lastModifiedBy>
  <cp:revision/>
  <cp:lastPrinted>2025-02-17T07:51:24Z</cp:lastPrinted>
  <dcterms:created xsi:type="dcterms:W3CDTF">2023-02-13T11:51:03Z</dcterms:created>
  <dcterms:modified xsi:type="dcterms:W3CDTF">2025-02-18T11:46:06Z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0x010100D6B7088E0676D04BA5B8408B33C93C95</vt:lpwstr>
  </property>
  <property fmtid="{D5CDD505-2E9C-101B-9397-08002B2CF9AE}" pid="3" name="MediaServiceImageTags">
    <vt:lpwstr/>
  </property>
</Properties>
</file>