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66925"/>
  <mc:AlternateContent xmlns:mc="http://schemas.openxmlformats.org/markup-compatibility/2006">
    <mc:Choice Requires="x15">
      <x15ac:absPath xmlns:x15ac="http://schemas.microsoft.com/office/spreadsheetml/2010/11/ac" url="https://enlightenergy.sharepoint.com/sites/EnlightPortal/Finance/Corporate Finance/Financial Statements/Reports &amp; presentations/2024/Q1/To publish/"/>
    </mc:Choice>
  </mc:AlternateContent>
  <xr:revisionPtr revIDLastSave="23" documentId="8_{1D56AEAA-14C6-418F-945B-2F5BAB23C8EA}" xr6:coauthVersionLast="47" xr6:coauthVersionMax="47" xr10:uidLastSave="{3A4FD536-0557-4ED4-B9A4-B2AEEB21241D}"/>
  <bookViews>
    <workbookView xWindow="-28920" yWindow="-120" windowWidth="29040" windowHeight="15840" tabRatio="898" xr2:uid="{E6CBABF3-B8E0-4096-B9CB-7381551BE880}"/>
  </bookViews>
  <sheets>
    <sheet name="Legal Disclaimer" sheetId="9" r:id="rId1"/>
    <sheet name="Portfolio Snapshot" sheetId="2" r:id="rId2"/>
    <sheet name="Mature Portfolio Financials" sheetId="1" r:id="rId3"/>
    <sheet name="Mature Project additional data" sheetId="8" r:id="rId4"/>
    <sheet name="Adv. Dev and Dev. Portfolio" sheetId="5" r:id="rId5"/>
    <sheet name="US IC Status" sheetId="7" r:id="rId6"/>
    <sheet name="Production 22 " sheetId="11" state="hidden" r:id="rId7"/>
    <sheet name="EBITDA data" sheetId="12" state="hidden" r:id="rId8"/>
    <sheet name="Projet data" sheetId="13" state="hidden" r:id="rId9"/>
    <sheet name="Tariff" sheetId="14" state="hidden" r:id="rId10"/>
  </sheets>
  <definedNames>
    <definedName name="dmem">#REF!</definedName>
    <definedName name="FX_AVG_Euro">'Mature Portfolio Financials'!$D$126</definedName>
    <definedName name="FX_AVG_Nis">'Mature Portfolio Financials'!$E$126</definedName>
    <definedName name="FX_end_Euro">'Mature Portfolio Financials'!$D$122</definedName>
    <definedName name="FX_end_NIS">'Mature Portfolio Financials'!$E$122</definedName>
    <definedName name="FX_Euro" localSheetId="0">#REF!</definedName>
    <definedName name="FX_Euro">'Mature Portfolio Financials'!$D$122</definedName>
    <definedName name="FX_Nis" localSheetId="0">#REF!</definedName>
    <definedName name="FX_Nis">#REF!</definedName>
    <definedName name="FX_NIS_end">'Mature Portfolio Financials'!$E$122</definedName>
    <definedName name="_xlnm.Print_Area" localSheetId="4">'Adv. Dev and Dev. Portfolio'!$A$1:$F$31</definedName>
    <definedName name="_xlnm.Print_Area" localSheetId="2">'Mature Portfolio Financials'!$A$1:$R$134</definedName>
    <definedName name="_xlnm.Print_Area" localSheetId="5">'US IC Status'!$A$1:$T$38</definedName>
  </definedNames>
  <calcPr calcId="191028" calcMode="autoNoTable"/>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5" l="1"/>
  <c r="H31" i="1" l="1"/>
  <c r="J20" i="1" l="1"/>
  <c r="N110" i="1"/>
  <c r="N105" i="1"/>
  <c r="F31" i="1"/>
  <c r="F29" i="1"/>
  <c r="G12" i="1"/>
  <c r="M56" i="1"/>
  <c r="E13" i="5" l="1"/>
  <c r="F12" i="1" l="1"/>
  <c r="H12" i="1"/>
  <c r="G11" i="8" l="1"/>
  <c r="F11" i="8"/>
  <c r="N106" i="1" l="1"/>
  <c r="O106" i="1" s="1"/>
  <c r="C80" i="1" l="1"/>
  <c r="O107" i="1" s="1"/>
  <c r="J12" i="1" l="1"/>
  <c r="I12" i="1"/>
  <c r="E12" i="1"/>
  <c r="F3" i="14" l="1"/>
  <c r="M18" i="13"/>
  <c r="L18" i="13"/>
  <c r="K18" i="13"/>
  <c r="M17" i="13"/>
  <c r="L17" i="13"/>
  <c r="K17" i="13"/>
  <c r="N16" i="13"/>
  <c r="M16" i="13"/>
  <c r="K16" i="13"/>
  <c r="N15" i="13"/>
  <c r="M15" i="13"/>
  <c r="K15" i="13"/>
  <c r="N14" i="13"/>
  <c r="M14" i="13"/>
  <c r="K14" i="13"/>
  <c r="N13" i="13"/>
  <c r="M13" i="13"/>
  <c r="K13" i="13"/>
  <c r="M12" i="13"/>
  <c r="L12" i="13"/>
  <c r="K12" i="13"/>
  <c r="N11" i="13"/>
  <c r="M11" i="13"/>
  <c r="K11" i="13"/>
  <c r="N10" i="13"/>
  <c r="M10" i="13"/>
  <c r="K10" i="13"/>
  <c r="N9" i="13"/>
  <c r="M9" i="13"/>
  <c r="K9" i="13"/>
  <c r="N8" i="13"/>
  <c r="M8" i="13"/>
  <c r="K8" i="13"/>
  <c r="M7" i="13"/>
  <c r="L7" i="13"/>
  <c r="K7" i="13"/>
  <c r="N6" i="13"/>
  <c r="M6" i="13"/>
  <c r="K6" i="13"/>
  <c r="N5" i="13"/>
  <c r="M5" i="13"/>
  <c r="K5" i="13"/>
  <c r="N4" i="13"/>
  <c r="M4" i="13"/>
  <c r="K4" i="13"/>
  <c r="N3" i="13"/>
  <c r="M3" i="13"/>
  <c r="K3" i="13"/>
  <c r="I2" i="13"/>
  <c r="M2" i="13" s="1"/>
  <c r="J2" i="13"/>
  <c r="N2" i="13" s="1"/>
  <c r="H2" i="13"/>
  <c r="L2" i="13" s="1"/>
  <c r="G2" i="13"/>
  <c r="K2" i="13" s="1"/>
  <c r="B37" i="12"/>
  <c r="B41" i="12" s="1"/>
  <c r="B36" i="12"/>
  <c r="B40" i="12" s="1"/>
  <c r="B33" i="12"/>
  <c r="B32" i="12"/>
  <c r="B31" i="12"/>
  <c r="B35" i="12" s="1"/>
  <c r="B39" i="12" s="1"/>
  <c r="D29" i="12"/>
  <c r="C29" i="12"/>
  <c r="D40" i="12"/>
  <c r="C40" i="12"/>
  <c r="D36" i="12"/>
  <c r="C36" i="12"/>
  <c r="D32" i="12"/>
  <c r="C32" i="12"/>
  <c r="H5" i="12"/>
  <c r="E5" i="12"/>
  <c r="D26" i="12" s="1"/>
  <c r="D41" i="12" s="1"/>
  <c r="B18" i="12"/>
  <c r="B22" i="12" s="1"/>
  <c r="B26" i="12" s="1"/>
  <c r="B38" i="12" s="1"/>
  <c r="H4" i="12"/>
  <c r="E4" i="12"/>
  <c r="D25" i="12" s="1"/>
  <c r="D37" i="12" s="1"/>
  <c r="B9" i="12"/>
  <c r="H3" i="12"/>
  <c r="E3" i="12"/>
  <c r="D24" i="12" s="1"/>
  <c r="D33" i="12" s="1"/>
  <c r="B8" i="12"/>
  <c r="I8" i="11"/>
  <c r="I5" i="11"/>
  <c r="J5" i="11" s="1"/>
  <c r="I4" i="11"/>
  <c r="J4" i="11" s="1"/>
  <c r="I3" i="11"/>
  <c r="J3" i="11" s="1"/>
  <c r="G10" i="12" l="1"/>
  <c r="F5" i="14"/>
  <c r="D8" i="12"/>
  <c r="F6" i="14"/>
  <c r="F4" i="14"/>
  <c r="C25" i="12"/>
  <c r="C37" i="12" s="1"/>
  <c r="F14" i="14"/>
  <c r="B17" i="12"/>
  <c r="B34" i="12" s="1"/>
  <c r="C26" i="12"/>
  <c r="C41" i="12" s="1"/>
  <c r="F11" i="14"/>
  <c r="F12" i="14"/>
  <c r="D16" i="12"/>
  <c r="D31" i="12" s="1"/>
  <c r="F21" i="14"/>
  <c r="G8" i="12"/>
  <c r="D18" i="12"/>
  <c r="D39" i="12" s="1"/>
  <c r="F16" i="14"/>
  <c r="F18" i="14"/>
  <c r="C17" i="12"/>
  <c r="C35" i="12" s="1"/>
  <c r="D17" i="12"/>
  <c r="D35" i="12" s="1"/>
  <c r="C16" i="12"/>
  <c r="C31" i="12" s="1"/>
  <c r="F13" i="14"/>
  <c r="F15" i="14"/>
  <c r="G9" i="12"/>
  <c r="C24" i="12"/>
  <c r="C33" i="12" s="1"/>
  <c r="C18" i="12"/>
  <c r="C39" i="12" s="1"/>
  <c r="I6" i="11"/>
  <c r="J6" i="11" s="1"/>
  <c r="D9" i="12"/>
  <c r="B16" i="12"/>
  <c r="B10" i="12"/>
  <c r="D10" i="12"/>
  <c r="B21" i="12" l="1"/>
  <c r="B25" i="12" s="1"/>
  <c r="B20" i="12"/>
  <c r="B24" i="12" s="1"/>
  <c r="B30" i="12"/>
  <c r="O105" i="1" l="1"/>
  <c r="D80" i="1"/>
  <c r="P107" i="1" s="1"/>
  <c r="N108" i="1" l="1"/>
  <c r="O108" i="1" l="1"/>
  <c r="P105" i="1" l="1"/>
  <c r="Q105" i="1" l="1"/>
  <c r="O110" i="1" l="1"/>
  <c r="P110" i="1" s="1"/>
  <c r="E10" i="5"/>
  <c r="E14" i="5" s="1"/>
  <c r="D10" i="5"/>
  <c r="D14" i="5" s="1"/>
  <c r="D28" i="5"/>
  <c r="E24" i="5"/>
  <c r="E30" i="5" s="1"/>
  <c r="D24" i="5"/>
  <c r="E61" i="1"/>
  <c r="E63" i="1" s="1"/>
  <c r="Q110" i="1" s="1"/>
  <c r="D61" i="1"/>
  <c r="D63" i="1" s="1"/>
  <c r="P106" i="1" s="1"/>
  <c r="F80" i="1"/>
  <c r="E80" i="1"/>
  <c r="Q107" i="1" s="1"/>
  <c r="D30" i="5" l="1"/>
  <c r="Q106" i="1"/>
  <c r="Q108" i="1" s="1"/>
  <c r="P10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tc={AA89DAB6-E858-4FEF-BD2E-A8646A289475}</author>
  </authors>
  <commentList>
    <comment ref="F3" authorId="0" shapeId="0" xr:uid="{AA89DAB6-E858-4FEF-BD2E-A8646A289475}">
      <text>
        <t>[Threaded comment]
Your version of Excel allows you to read this threaded comment; however, any edits to it will get removed if the file is opened in a newer version of Excel. Learn more: https://go.microsoft.com/fwlink/?linkid=870924
Comment:
    @Tom Vaknin לעדכן מספרים לאור השינויים</t>
      </text>
    </comment>
  </commentList>
</comments>
</file>

<file path=xl/sharedStrings.xml><?xml version="1.0" encoding="utf-8"?>
<sst xmlns="http://schemas.openxmlformats.org/spreadsheetml/2006/main" count="890" uniqueCount="349">
  <si>
    <t>Legal Disclaimer</t>
  </si>
  <si>
    <t xml:space="preserve">This excel file contains forward-looking statements within the meaning of the U.S. Private Securities Litigation Reform Act of 1995. We intend such forward-looking statements to be covered by the safe harbor provisions for forward-looking statements as contained in Section 27A of the Securities Act of 1933, as amended, and Section 21E of the Securities Exchange Act of 1934, as amended (the “Exchange Act”). All statements contained in this presentation other than statements of historical fact, including, without limitation, statements regarding the Company’s business strategy and plans, capabilities of the Company’s project portfolio and achievement of operational objectives, market opportunity and potential growth, and the Company’s future financial results and Revenue, EBITDA and proceeds from sale of electricity guidance are forward-looking statements. The words “may,” “might,” “will,” “could,” “would,” “should,” “expect,” “plan,” “anticipate,” “intend,” “target,” “seek,” “believe,” “estimate,” “predict,” “potential,” “continue,” “contemplate,” “possible,” “forecasts,” “aims” or the negative of these terms and similar expressions are intended to identify forward-looking statements, though not all forward-looking statements use these words or expressions.  </t>
  </si>
  <si>
    <t xml:space="preserve">
These statements are neither promises nor guarantees, but involve known and unknown risks, uncertainties and other important factors that may cause our actual results, performance or achievements to be materially different from any future results, performance or achievements expressed or implied by the forward-looking statements, including, but not limited to, the following: slowed demand for renewable energy projects; changes to existing renewable energy industry policies and regulations that present technical, regulatory and economic barriers to renewable energy projects; electricity price volatility, unusual weather conditions (including wind and solar conditions), catastrophic weather- related or other damage to facilities, unscheduled generation outages, maintenance or repairs, unanticipated changes to availability due to higher demand, shortages, transportation problems or other developments, environmental incidents, or electric transmission system constraints and the possibility that we may not have adequate insurance to cover losses as a result of such hazards; our ability to enter into new offtake contracts on acceptable terms and prices as current offtake contracts expire; actual or threatened health epidemics, such as the COVID-19 pandemic, and other outbreaks; operational delays and supply chain disruptions or increased costs of materials required for the construction of our projects, as well as cost overruns and delays related to disputes with construction contractors; the reduction, elimination or expiration of government incentives for, or regulations mandating the use of, renewable energy; our ability to effectively comply with Environmental Health and Safety and other laws and regulations and receive and maintain all necessary licenses, permits and authorizations; a drop in the price of electricity derived from the utility grid or from alternative energy sources; receipt of necessary land use, environmental, regulatory, construction and zoning permissions we need, on favorable terms; advances in technology that impair or eliminate the competitive advantage of our projects; the impact of adverse weather patterns and climate change; the requirements of being a public company the attending diversion of management’s attention; certain provisions in our articles of association and certain applicable regulations that may delay or prevent a change of control; and the other risk factors set forth in the section titled “Risk factors” in our prospectus dated February 13, 2023 filed with the Securities and Exchange Commission (the “SEC”) pursuant to Rule 424(b), and our other documents filed with or furnished to the SEC, including our Annual Report on Form 20-F for the fiscal year ended December 31, 2022, to be filed with the SEC.  </t>
  </si>
  <si>
    <t>These statements reflect management’s current expectations regarding future events and operating performance and speak only as of the date of this presentation. You should not put undue reliance on any forward-looking statements. Although we believe that the expectations reflected in the forward-looking statements are reasonable, we cannot guarantee that future results, levels of activity, performance and events and circumstances reflected in the forward-looking statements will be achieved or will occur. Except as required by applicable law, we undertake no obligation to update or revise publicly any forward-looking statements, whether as a result of new information, future events or otherwise, after the date on which the statements are made or to reflect the occurrence of unanticipated events.</t>
  </si>
  <si>
    <r>
      <rPr>
        <b/>
        <sz val="12"/>
        <color rgb="FF132547"/>
        <rFont val="Heebo"/>
        <charset val="177"/>
      </rPr>
      <t>Non-IFRS Financial Metrics</t>
    </r>
    <r>
      <rPr>
        <sz val="12"/>
        <color rgb="FF132547"/>
        <rFont val="Heebo"/>
        <charset val="177"/>
      </rPr>
      <t xml:space="preserve">
This excel file presents EBITDA, a non-IFRS financial metric, which is provided as a complement to the results provided in accordance with the International Financial Reporting Standards as issued by the International Accounting Standards Board (“IFRS”).  These items may include, but are not limited to, forward-looking depreciation and amortization, U.S. acquisition expense, other income, finance income, finance expenses, share of losses of equity accounted investees and taxes on income. Such information may have a significant, and potentially unpredictable, impact on the Company’s future financial results. The Company is unable to provide a reconciliation of EBITDA to Net Income on a forward-looking basis without unreasonable effort because items that impact this IFRS financial measure are not within the Company’s control and/or cannot be reasonably predicted.</t>
    </r>
  </si>
  <si>
    <t xml:space="preserve">Unless otherwise indicated, information contained in this presentation concerning the industry, competitive position and the markets in which the Company operates is based on information from independent industry and research organizations, other third- party sources and management estimates. Management estimates are derived from publicly available information released by independent industry analysts and other third-party sources, as well as data from the Company's internal research, and are based on assumptions made by the Company upon reviewing such data, and the Company's experience in, and knowledge of, such industry and markets, which the Company believes to be reasonable. In addition, projections, assumptions and estimates of the future performance of the industry in which the Company operates and the Company's future performance are necessarily subject to uncertainty and risk due to a variety of factors, including those described above. These and other factors could cause results to differ materially from those expressed in the estimates made by independent parties and by the Company. Industry publications, research, surveys and studies generally state that the information they contain has been obtained from sources believed to be reliable, but that the accuracy and completeness of such information is not guaranteed. Forecasts and other forward-looking information obtained from these sources are subject to the same qualifications and uncertainties as the other forward-looking statements in this presentation. </t>
  </si>
  <si>
    <t xml:space="preserve">The trademarks included herein are the property of the owners thereof and are used for reference purposes only. Such use should not be construed as an endorsement of the products or services of the Company or the proposed offering.
The Company is an “emerging growth company” within the meaning of the Jumpstart Our Business Startups Act. </t>
  </si>
  <si>
    <t>Portfolio breakdown</t>
  </si>
  <si>
    <t>Key Portfolio highlights</t>
  </si>
  <si>
    <t>-</t>
  </si>
  <si>
    <t>Segment Information: Operational Projects</t>
  </si>
  <si>
    <t>($ thousands)</t>
  </si>
  <si>
    <t>Operational Project Segments</t>
  </si>
  <si>
    <t>Generation
(GWh)</t>
  </si>
  <si>
    <t>Israel*</t>
  </si>
  <si>
    <t>Western Europe</t>
  </si>
  <si>
    <t>Central and Eastern Europe ("CEE")</t>
  </si>
  <si>
    <t>USA</t>
  </si>
  <si>
    <t>Total Consolidated Projects</t>
  </si>
  <si>
    <t>Unconsolidated Projects at share</t>
  </si>
  <si>
    <t xml:space="preserve">Total </t>
  </si>
  <si>
    <t>Annualized Consolidated Adjusted EBITDA</t>
  </si>
  <si>
    <t>Asset Level Return on Project Costs</t>
  </si>
  <si>
    <t>Detailed Operational Projects</t>
  </si>
  <si>
    <t>Segment</t>
  </si>
  <si>
    <t>Operational Project</t>
  </si>
  <si>
    <t>Ownership %</t>
  </si>
  <si>
    <t>Israel</t>
  </si>
  <si>
    <t xml:space="preserve">Haluziot </t>
  </si>
  <si>
    <t>Sunlight 1+2</t>
  </si>
  <si>
    <t>Solar+Storage Cluster 1.1</t>
  </si>
  <si>
    <t>Total Israel</t>
  </si>
  <si>
    <t>Gecama</t>
  </si>
  <si>
    <t>Bjorenberget</t>
  </si>
  <si>
    <t>Picasso</t>
  </si>
  <si>
    <t>Tully</t>
  </si>
  <si>
    <t>Total Western Europe</t>
  </si>
  <si>
    <t>Selac</t>
  </si>
  <si>
    <t>CEE</t>
  </si>
  <si>
    <t>Blacksmith</t>
  </si>
  <si>
    <t>Lukovac</t>
  </si>
  <si>
    <t>Attila</t>
  </si>
  <si>
    <t>AC/DC</t>
  </si>
  <si>
    <t>Total Central and Eastern Europe ("CEE")</t>
  </si>
  <si>
    <t>Apex Solar</t>
  </si>
  <si>
    <t>Total USA</t>
  </si>
  <si>
    <t>`</t>
  </si>
  <si>
    <t>Est. First Full Year Revenue</t>
  </si>
  <si>
    <t>Haluziot 2</t>
  </si>
  <si>
    <t>Genesis</t>
  </si>
  <si>
    <t>Projects Under Construction</t>
  </si>
  <si>
    <r>
      <rPr>
        <sz val="13"/>
        <color theme="0"/>
        <rFont val="Heebo"/>
        <charset val="177"/>
      </rPr>
      <t>($ millions)</t>
    </r>
    <r>
      <rPr>
        <b/>
        <sz val="13"/>
        <color theme="0"/>
        <rFont val="Heebo"/>
        <charset val="177"/>
      </rPr>
      <t xml:space="preserve">
Consolidated Projects</t>
    </r>
  </si>
  <si>
    <t>Country</t>
  </si>
  <si>
    <t>Generation Capacity 
(MW)</t>
  </si>
  <si>
    <t>Storage 
Capacity 
(MWh)</t>
  </si>
  <si>
    <t>Est.
COD</t>
  </si>
  <si>
    <t>Est. Total 
Project Cost</t>
  </si>
  <si>
    <t>Est. Net Capex (Relevant for US projects)****</t>
  </si>
  <si>
    <t>Est. Equity Required (%)</t>
  </si>
  <si>
    <t>Est. Tax Equity (% of project cost)</t>
  </si>
  <si>
    <t>Ownership %**</t>
  </si>
  <si>
    <t>Key Commentary</t>
  </si>
  <si>
    <t>United States</t>
  </si>
  <si>
    <t>H2 2024</t>
  </si>
  <si>
    <t>N/A</t>
  </si>
  <si>
    <t>Tapolca</t>
  </si>
  <si>
    <t>Hungary</t>
  </si>
  <si>
    <t>8-9</t>
  </si>
  <si>
    <t>Pupin</t>
  </si>
  <si>
    <t>Serbia</t>
  </si>
  <si>
    <t>H2 2025</t>
  </si>
  <si>
    <t>21-22</t>
  </si>
  <si>
    <t>All numbers, beside equity invested, reflects Enlight share only</t>
  </si>
  <si>
    <t xml:space="preserve">Pre-Construction Projects (due to commence construction within 12 months) </t>
  </si>
  <si>
    <r>
      <rPr>
        <sz val="13"/>
        <color theme="0"/>
        <rFont val="Heebo"/>
        <charset val="177"/>
      </rPr>
      <t>($ millions)</t>
    </r>
    <r>
      <rPr>
        <b/>
        <sz val="13"/>
        <color theme="0"/>
        <rFont val="Heebo"/>
        <charset val="177"/>
      </rPr>
      <t xml:space="preserve">
Major Projects</t>
    </r>
  </si>
  <si>
    <t>CoBar Complex</t>
  </si>
  <si>
    <t>Rustic Hills 1&amp; 2</t>
  </si>
  <si>
    <t>22-23</t>
  </si>
  <si>
    <t>19-20</t>
  </si>
  <si>
    <t>Roadrunner</t>
  </si>
  <si>
    <t>Country Acres</t>
  </si>
  <si>
    <t>H2 2026</t>
  </si>
  <si>
    <t>Quail Ranch</t>
  </si>
  <si>
    <t>18-19</t>
  </si>
  <si>
    <t>Gecama Solar</t>
  </si>
  <si>
    <t>Spain</t>
  </si>
  <si>
    <r>
      <rPr>
        <sz val="13"/>
        <color theme="0"/>
        <rFont val="Heebo"/>
        <charset val="177"/>
      </rPr>
      <t>($ millions)</t>
    </r>
    <r>
      <rPr>
        <b/>
        <sz val="13"/>
        <color theme="0"/>
        <rFont val="Heebo"/>
        <charset val="177"/>
      </rPr>
      <t xml:space="preserve">
Other Pre-Construction Projects</t>
    </r>
  </si>
  <si>
    <t>MW Deployment</t>
  </si>
  <si>
    <t>Europe</t>
  </si>
  <si>
    <t>14-15</t>
  </si>
  <si>
    <t xml:space="preserve">Total Pre-Construction </t>
  </si>
  <si>
    <t>MW</t>
  </si>
  <si>
    <t>MWh</t>
  </si>
  <si>
    <t>** The legal ownership share for all U.S. projects is 90%, but Enlight invests 100% of the equity in the project and entitled to 100% of the project distributions until full repayment of Enlight's capital plus a preferred return</t>
  </si>
  <si>
    <t>*** Project costs is net of reimbursable network upgrades of $68m which are to be reimbursed in first five years of project</t>
  </si>
  <si>
    <t>Revenues from management and development fees</t>
  </si>
  <si>
    <t>Management and development fee paid to Enlight</t>
  </si>
  <si>
    <t>Fees eliminated upon consolidation</t>
  </si>
  <si>
    <t>Management and development fee as per financial statement</t>
  </si>
  <si>
    <t>Est. operational capacity (MW)</t>
  </si>
  <si>
    <t xml:space="preserve"> </t>
  </si>
  <si>
    <t>2024E</t>
  </si>
  <si>
    <t>2025E</t>
  </si>
  <si>
    <t>2026E</t>
  </si>
  <si>
    <t>Operating</t>
  </si>
  <si>
    <t>Under construction</t>
  </si>
  <si>
    <t>Pre construction</t>
  </si>
  <si>
    <t>Total</t>
  </si>
  <si>
    <t>FX rates</t>
  </si>
  <si>
    <t xml:space="preserve">(1) The financial statements of each of the Group’s subsidiaries were prepared in the currency of the main economic environment in which it operates (hereinafter: the “Functional Currency”). For the purpose of consolidating the financial statements, results and financial position of each of the Group’s member companies are translated into the NIS, which is the Company’s functional currency. The Group’s consolidated financial statements are presented in USD. </t>
  </si>
  <si>
    <t>FX Rates to USD</t>
  </si>
  <si>
    <t>Date of the financial statements:</t>
  </si>
  <si>
    <t>Euro</t>
  </si>
  <si>
    <t>NIS</t>
  </si>
  <si>
    <t>Average for the 3 months period ended:</t>
  </si>
  <si>
    <t>Additional data on Mature Portfolio</t>
  </si>
  <si>
    <t>Mature Portfolio</t>
  </si>
  <si>
    <t>Project Name</t>
  </si>
  <si>
    <t>Generation Capacity
(MW)</t>
  </si>
  <si>
    <t>Storage Capacity
(MWh)</t>
  </si>
  <si>
    <t>Rev. Structure</t>
  </si>
  <si>
    <t>PPA/FIT
Duration (Years)</t>
  </si>
  <si>
    <t>Indexed PPA?</t>
  </si>
  <si>
    <t>Tariff ($/MWh)</t>
  </si>
  <si>
    <t>PPA Counterparty</t>
  </si>
  <si>
    <t>Operational</t>
  </si>
  <si>
    <t>Emek Habacha</t>
  </si>
  <si>
    <t>Linked PPA</t>
  </si>
  <si>
    <t>Yes</t>
  </si>
  <si>
    <t>Israeli Electric Company</t>
  </si>
  <si>
    <t>Israel Solar Projects</t>
  </si>
  <si>
    <t>10-12</t>
  </si>
  <si>
    <t>PV+ storage cluster 1.1</t>
  </si>
  <si>
    <t>Fixed PPA</t>
  </si>
  <si>
    <t>No</t>
  </si>
  <si>
    <t>Confidential</t>
  </si>
  <si>
    <t>Genesis Wind + Expansion</t>
  </si>
  <si>
    <t>Merchant</t>
  </si>
  <si>
    <t>Sweden</t>
  </si>
  <si>
    <t>PPA for 70% of production</t>
  </si>
  <si>
    <t>PPA for 50% of production</t>
  </si>
  <si>
    <t>Ireland</t>
  </si>
  <si>
    <t>Energia Customer Solutions Limited</t>
  </si>
  <si>
    <t>Kosovo</t>
  </si>
  <si>
    <r>
      <t>KOSTT SH.A. është Operatori</t>
    </r>
    <r>
      <rPr>
        <sz val="11.5"/>
        <color rgb="FFF1F1F1"/>
        <rFont val="Calibri"/>
        <family val="2"/>
        <scheme val="minor"/>
      </rPr>
      <t> </t>
    </r>
    <r>
      <rPr>
        <sz val="11"/>
        <color theme="1"/>
        <rFont val="Calibri"/>
        <family val="2"/>
        <scheme val="minor"/>
      </rPr>
      <t xml:space="preserve"> </t>
    </r>
  </si>
  <si>
    <t>Elektroprivreda Srbije (EPS)</t>
  </si>
  <si>
    <t>Croatia</t>
  </si>
  <si>
    <t>HRVATSKI OPERATOR TRZISTA ENERGIJE d.o.o.</t>
  </si>
  <si>
    <t>MAVIR ZRt.</t>
  </si>
  <si>
    <t> PPA is indexed to the Hungarian consumer price index, less 1%.</t>
  </si>
  <si>
    <t>U.S.</t>
  </si>
  <si>
    <t>Montana</t>
  </si>
  <si>
    <t>Northwestern</t>
  </si>
  <si>
    <t>19-23</t>
  </si>
  <si>
    <t>Under Construction</t>
  </si>
  <si>
    <t>New Mexico</t>
  </si>
  <si>
    <t xml:space="preserve"> PNM Resources</t>
  </si>
  <si>
    <t>PV+ storage cluster</t>
  </si>
  <si>
    <t>PPA to be signed</t>
  </si>
  <si>
    <t>PPA for 72% of production</t>
  </si>
  <si>
    <t>Corporate PPAs to be signed under new regulation in Israel</t>
  </si>
  <si>
    <t xml:space="preserve">Pre-Construction Projects
</t>
  </si>
  <si>
    <t>Arizona</t>
  </si>
  <si>
    <t>SRP &amp; APS</t>
  </si>
  <si>
    <t>Potential for additional storage of 3.2 GWh in the future</t>
  </si>
  <si>
    <t>AEPCO</t>
  </si>
  <si>
    <t>Coggon</t>
  </si>
  <si>
    <t>Iowa</t>
  </si>
  <si>
    <t>Central Iowa Power Cooperative (CIPCO)</t>
  </si>
  <si>
    <t>Gemstone</t>
  </si>
  <si>
    <t>Michigan</t>
  </si>
  <si>
    <t>Wolverine Power Cooperative (Wolverine)</t>
  </si>
  <si>
    <t>Indiana</t>
  </si>
  <si>
    <t>20-25</t>
  </si>
  <si>
    <t>Hoosier Energy &amp; CenterPoint Energy</t>
  </si>
  <si>
    <t>California</t>
  </si>
  <si>
    <t>20-30</t>
  </si>
  <si>
    <t>SMUD</t>
  </si>
  <si>
    <t>PNM</t>
  </si>
  <si>
    <t>Solar &amp; storage addition to Gecama wind</t>
  </si>
  <si>
    <t>Nardo Storage 1</t>
  </si>
  <si>
    <t>Italy</t>
  </si>
  <si>
    <t xml:space="preserve">Israel Storage </t>
  </si>
  <si>
    <t>Yatir</t>
  </si>
  <si>
    <r>
      <t xml:space="preserve">Advanced development portfolio </t>
    </r>
    <r>
      <rPr>
        <b/>
        <sz val="11"/>
        <color theme="0"/>
        <rFont val="Heebo"/>
        <charset val="177"/>
      </rPr>
      <t xml:space="preserve">(due to commence construction within 13-24 months) </t>
    </r>
  </si>
  <si>
    <t>Technology</t>
  </si>
  <si>
    <t>PV</t>
  </si>
  <si>
    <t>Central and Eastern Europe</t>
  </si>
  <si>
    <t>Total CEE</t>
  </si>
  <si>
    <r>
      <t>Development portfolio</t>
    </r>
    <r>
      <rPr>
        <b/>
        <sz val="11"/>
        <color theme="0"/>
        <rFont val="Heebo"/>
        <charset val="177"/>
      </rPr>
      <t xml:space="preserve"> (rest of portfolio)</t>
    </r>
  </si>
  <si>
    <t>Wind</t>
  </si>
  <si>
    <t>PV + Wind</t>
  </si>
  <si>
    <t>Q3 2024</t>
  </si>
  <si>
    <t xml:space="preserve">Atrisco </t>
  </si>
  <si>
    <t>Atrisco Storage</t>
  </si>
  <si>
    <t>Q4 2024</t>
  </si>
  <si>
    <t>Q1</t>
  </si>
  <si>
    <t>Q2</t>
  </si>
  <si>
    <t>Haluziot</t>
  </si>
  <si>
    <t>1-9/22</t>
  </si>
  <si>
    <t>SepHaluziot</t>
  </si>
  <si>
    <t>SepMivtahim</t>
  </si>
  <si>
    <t>SepTalmei Bilu</t>
  </si>
  <si>
    <t>Western europe</t>
  </si>
  <si>
    <t>SepRevivim</t>
  </si>
  <si>
    <t>SepDorot</t>
  </si>
  <si>
    <t>SepTalmei Yafe</t>
  </si>
  <si>
    <t>SepCramim</t>
  </si>
  <si>
    <t>SepKramim New</t>
  </si>
  <si>
    <t>SepKidmat Zvi</t>
  </si>
  <si>
    <t>SepIdan</t>
  </si>
  <si>
    <t>SepBeit Rimon</t>
  </si>
  <si>
    <t>SepPerot Golan</t>
  </si>
  <si>
    <t>SepSde Nehemia</t>
  </si>
  <si>
    <t>SepBarbur</t>
  </si>
  <si>
    <t>SepBeit Hashita</t>
  </si>
  <si>
    <t>SepBeit Shikma</t>
  </si>
  <si>
    <t>SepKadarim</t>
  </si>
  <si>
    <t>SepZayit yarok</t>
  </si>
  <si>
    <t>SepNadasd</t>
  </si>
  <si>
    <t>SepTuzser</t>
  </si>
  <si>
    <t>SepKapuvar</t>
  </si>
  <si>
    <t>SepOrvim</t>
  </si>
  <si>
    <t>SepBnei Israel</t>
  </si>
  <si>
    <t>2022SepTullynamoyle</t>
  </si>
  <si>
    <t>2022SepLukovac</t>
  </si>
  <si>
    <t>2022SepBlacksmith</t>
  </si>
  <si>
    <t>2022SepPicasso</t>
  </si>
  <si>
    <t>2022SepSelac</t>
  </si>
  <si>
    <t>2022SepEmek Habacha</t>
  </si>
  <si>
    <t>2022SepGecama</t>
  </si>
  <si>
    <t>2022SepBjornberget</t>
  </si>
  <si>
    <t>6 months 23</t>
  </si>
  <si>
    <t>Q1 23 - From Q1 table</t>
  </si>
  <si>
    <t>Q2 data</t>
  </si>
  <si>
    <t>6 months 22</t>
  </si>
  <si>
    <t>Q1 22 - From Q1 table</t>
  </si>
  <si>
    <t>Production</t>
  </si>
  <si>
    <t>2023 comparing 2022</t>
  </si>
  <si>
    <t xml:space="preserve">6 months </t>
  </si>
  <si>
    <t xml:space="preserve">Q2 </t>
  </si>
  <si>
    <t>Change production</t>
  </si>
  <si>
    <t>Change revenues</t>
  </si>
  <si>
    <t>Change EBITDA</t>
  </si>
  <si>
    <t>Change</t>
  </si>
  <si>
    <t xml:space="preserve">Debt balance </t>
  </si>
  <si>
    <t>תיקון טעות מרבעון ראשון</t>
  </si>
  <si>
    <t>27-29</t>
  </si>
  <si>
    <t>16-17</t>
  </si>
  <si>
    <t>11-12</t>
  </si>
  <si>
    <t>58-61</t>
  </si>
  <si>
    <t>136-143</t>
  </si>
  <si>
    <t>PTC</t>
  </si>
  <si>
    <t>ITC</t>
  </si>
  <si>
    <t>PTC &amp; ITC ; Comprise of cluster of 3 projects. Additional 3.2GWh storage potential</t>
  </si>
  <si>
    <t>ITC&amp;PTC</t>
  </si>
  <si>
    <t>Q4 2025</t>
  </si>
  <si>
    <t>No material changes to mature project portfolio</t>
  </si>
  <si>
    <t>38-40</t>
  </si>
  <si>
    <t>Haluziot  1</t>
  </si>
  <si>
    <t>34-36</t>
  </si>
  <si>
    <t>15-16</t>
  </si>
  <si>
    <t>12-13</t>
  </si>
  <si>
    <t>Est. First Full Year EBITDA</t>
  </si>
  <si>
    <t>Installed Capacity (MW)
March-2024</t>
  </si>
  <si>
    <t>Installed Storage (MWh)
March-2024</t>
  </si>
  <si>
    <t>3 Months ended March 31</t>
  </si>
  <si>
    <t>3 Months ended March 31, 2024</t>
  </si>
  <si>
    <t>Debt balance as of March  31, 2024</t>
  </si>
  <si>
    <t>2027E</t>
  </si>
  <si>
    <t>3 Months ended March 31, 2023</t>
  </si>
  <si>
    <t>As of 31st March 2023</t>
  </si>
  <si>
    <t>As of 31st March 2024</t>
  </si>
  <si>
    <t>March 2023</t>
  </si>
  <si>
    <t>March 2024</t>
  </si>
  <si>
    <t>364-383***</t>
  </si>
  <si>
    <t>158-166</t>
  </si>
  <si>
    <t>Capital Invested as of March 31, 2024</t>
  </si>
  <si>
    <t>Equity Invested as of March 31, 2024</t>
  </si>
  <si>
    <t>Debt balance as of March 31, 2024</t>
  </si>
  <si>
    <t>32-34</t>
  </si>
  <si>
    <t>117-123</t>
  </si>
  <si>
    <t>47-50</t>
  </si>
  <si>
    <t>7-8</t>
  </si>
  <si>
    <t>1,532-1,610</t>
  </si>
  <si>
    <t>875-920</t>
  </si>
  <si>
    <t>108-114</t>
  </si>
  <si>
    <t>80-84</t>
  </si>
  <si>
    <t>345-363</t>
  </si>
  <si>
    <t>173-181</t>
  </si>
  <si>
    <t>536-564</t>
  </si>
  <si>
    <t>311-327</t>
  </si>
  <si>
    <t>472-496</t>
  </si>
  <si>
    <t>674-708</t>
  </si>
  <si>
    <t>258-271</t>
  </si>
  <si>
    <t>207-218</t>
  </si>
  <si>
    <t>29-31</t>
  </si>
  <si>
    <t>383-403</t>
  </si>
  <si>
    <t>244-257</t>
  </si>
  <si>
    <t>103-110</t>
  </si>
  <si>
    <t>Solar projects</t>
  </si>
  <si>
    <t>Stand alone storage (460 MWh) estimated COD year is 2026</t>
  </si>
  <si>
    <t>Gradual connection on H2/24</t>
  </si>
  <si>
    <t>93-99</t>
  </si>
  <si>
    <t>97-103</t>
  </si>
  <si>
    <t>72-78</t>
  </si>
  <si>
    <t xml:space="preserve">Less: 2024 EBITDA for projects that were not fully operational  </t>
  </si>
  <si>
    <t>Total Consolidated Q1 Segment Adjusted EBITDA</t>
  </si>
  <si>
    <t>Yielding: Increase of  32 MW and 63 MWh</t>
  </si>
  <si>
    <t>78-81</t>
  </si>
  <si>
    <t>Invested capital for projects that were fully operational as of 01 January 2024</t>
  </si>
  <si>
    <t>146-154</t>
  </si>
  <si>
    <t>H2 2027</t>
  </si>
  <si>
    <t>48-52</t>
  </si>
  <si>
    <t>39-41</t>
  </si>
  <si>
    <t>22-24</t>
  </si>
  <si>
    <t>18-20</t>
  </si>
  <si>
    <t>424-446</t>
  </si>
  <si>
    <t>254-267</t>
  </si>
  <si>
    <t>1,098-1,156</t>
  </si>
  <si>
    <t>1,130-1,190</t>
  </si>
  <si>
    <t>75-81</t>
  </si>
  <si>
    <t>375-396</t>
  </si>
  <si>
    <t>280-297</t>
  </si>
  <si>
    <t>141-147</t>
  </si>
  <si>
    <t>627-660</t>
  </si>
  <si>
    <t>4,190-4,406</t>
  </si>
  <si>
    <t>36%*</t>
  </si>
  <si>
    <t>Solar+Storage Cluster</t>
  </si>
  <si>
    <t>* the total Solar+Storage Cluster equity required is 27%, the 36% represents only the quity required for the projects that are under construction</t>
  </si>
  <si>
    <t>Stand alone storage (260 MWh) estimated COD year is 2025, 14 MW in 2025 attributed to Enlight Local</t>
  </si>
  <si>
    <t>All numbers reflect Enlight share only, COD is estimated to 2026</t>
  </si>
  <si>
    <t>Reported Revenue</t>
  </si>
  <si>
    <t xml:space="preserve"> Segment Adjusted 
EBITDA*</t>
  </si>
  <si>
    <t>Segment Adjusted 
EBITDA*</t>
  </si>
  <si>
    <r>
      <t xml:space="preserve">****Net construction costs assume receipt of certain ITC and PTC credits under the IRA and are net of the estimated value of these credits. For certain projects, PTC is assumed, based on the project’s expected production and a yearly CPI indexation of 2%, discounted by 8% to COD. For other projects ITC is assumed at the relevant ITC rate (30% or 40% of costs, if within energy community). </t>
    </r>
    <r>
      <rPr>
        <b/>
        <sz val="11"/>
        <color theme="1"/>
        <rFont val="Heebo"/>
        <charset val="177"/>
      </rPr>
      <t xml:space="preserve">The net cost does not reflect the full tax equity investment, only the estimated value of the tax credits. </t>
    </r>
  </si>
  <si>
    <t>*EBITDA results includes $1m of compensation due to the delay in reaching full production at project Emek Habacha</t>
  </si>
  <si>
    <t>79-133</t>
  </si>
  <si>
    <t>Mainly Local authorities in Israel</t>
  </si>
  <si>
    <t>722-760</t>
  </si>
  <si>
    <t>754-794</t>
  </si>
  <si>
    <t>488-514</t>
  </si>
  <si>
    <t>2,673-2,811</t>
  </si>
  <si>
    <t>Western Europe**</t>
  </si>
  <si>
    <t>Reported Revenue*</t>
  </si>
  <si>
    <t xml:space="preserve"> Segment Adjusted 
EBITDA</t>
  </si>
  <si>
    <t>Emek Halacha</t>
  </si>
  <si>
    <t>Israel Solar Projects*</t>
  </si>
  <si>
    <t>Atrisco Solar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</si>
</sst>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3" formatCode="_-* #,##0.00_-;\-* #,##0.00_-;_-* &quot;-&quot;??_-;_-@_-"/>
    <numFmt numFmtId="164" formatCode="_ * #,##0.00_ ;_ * \-#,##0.00_ ;_ * &quot;-&quot;??_ ;_ @_ "/>
    <numFmt numFmtId="165" formatCode="0.0%"/>
    <numFmt numFmtId="166" formatCode="#,##0.0"/>
    <numFmt numFmtId="167" formatCode="0.0"/>
    <numFmt numFmtId="168" formatCode="#,##0.000"/>
    <numFmt numFmtId="169" formatCode="0.000%"/>
    <numFmt numFmtId="170" formatCode="_(#,##0_);_(\(#,##0\);_(&quot;-&quot;_);@_)"/>
    <numFmt numFmtId="171" formatCode="_-* #,##0_-;\-* #,##0_-;_-* &quot;-&quot;??_-;_-@_-"/>
  </numFmts>
  <fonts count="36" x14ac:knownFonts="1">
    <font>
      <sz val="11"/>
      <color theme="1"/>
      <name val="Calibri"/>
      <family val="2"/>
      <scheme val="minor"/>
    </font>
    <font>
      <sz val="13"/>
      <color theme="0"/>
      <name val="Heebo"/>
      <charset val="177"/>
    </font>
    <font>
      <b/>
      <sz val="13"/>
      <color theme="0"/>
      <name val="Heebo"/>
      <charset val="177"/>
    </font>
    <font>
      <sz val="13"/>
      <name val="Heebo"/>
      <charset val="177"/>
    </font>
    <font>
      <b/>
      <sz val="13"/>
      <name val="Heebo"/>
      <charset val="177"/>
    </font>
    <font>
      <sz val="13"/>
      <color theme="1"/>
      <name val="Heebo"/>
      <charset val="177"/>
    </font>
    <font>
      <b/>
      <sz val="13"/>
      <color theme="1"/>
      <name val="Heebo"/>
      <charset val="177"/>
    </font>
    <font>
      <b/>
      <sz val="11"/>
      <color theme="0"/>
      <name val="Heebo"/>
      <charset val="177"/>
    </font>
    <font>
      <sz val="14"/>
      <color theme="1"/>
      <name val="Calibri"/>
      <family val="2"/>
      <scheme val="minor"/>
    </font>
    <font>
      <sz val="11"/>
      <color theme="1"/>
      <name val="Calibri"/>
      <family val="2"/>
      <scheme val="minor"/>
    </font>
    <font>
      <i/>
      <sz val="13"/>
      <color theme="0"/>
      <name val="Heebo"/>
      <charset val="177"/>
    </font>
    <font>
      <sz val="11.5"/>
      <color rgb="FFF1F1F1"/>
      <name val="Calibri"/>
      <family val="2"/>
      <scheme val="minor"/>
    </font>
    <font>
      <sz val="13"/>
      <color rgb="FF00B050"/>
      <name val="Heebo"/>
      <charset val="177"/>
    </font>
    <font>
      <sz val="11"/>
      <color theme="1"/>
      <name val="Calibri"/>
      <family val="2"/>
      <charset val="177"/>
      <scheme val="minor"/>
    </font>
    <font>
      <b/>
      <sz val="14"/>
      <color theme="1"/>
      <name val="Calibri"/>
      <family val="2"/>
      <scheme val="minor"/>
    </font>
    <font>
      <sz val="12"/>
      <color rgb="FF000000"/>
      <name val="Heebo"/>
      <charset val="177"/>
    </font>
    <font>
      <sz val="12"/>
      <color rgb="FF132547"/>
      <name val="Heebo"/>
      <charset val="177"/>
    </font>
    <font>
      <b/>
      <sz val="12"/>
      <color rgb="FF132547"/>
      <name val="Heebo"/>
      <charset val="177"/>
    </font>
    <font>
      <sz val="11"/>
      <color rgb="FF132547"/>
      <name val="Heebo"/>
      <charset val="177"/>
    </font>
    <font>
      <b/>
      <sz val="8"/>
      <color rgb="FF2D3C4E"/>
      <name val="Nunito"/>
    </font>
    <font>
      <sz val="13"/>
      <color rgb="FFFF0000"/>
      <name val="Heebo"/>
      <charset val="177"/>
    </font>
    <font>
      <sz val="18"/>
      <color theme="1"/>
      <name val="Calibri"/>
      <family val="2"/>
      <scheme val="minor"/>
    </font>
    <font>
      <b/>
      <sz val="16"/>
      <color rgb="FF00B050"/>
      <name val="Heebo"/>
      <charset val="177"/>
    </font>
    <font>
      <b/>
      <sz val="11"/>
      <color theme="1"/>
      <name val="Calibri"/>
      <family val="2"/>
      <scheme val="minor"/>
    </font>
    <font>
      <sz val="11"/>
      <color rgb="FF00B050"/>
      <name val="Calibri"/>
      <family val="2"/>
      <scheme val="minor"/>
    </font>
    <font>
      <u/>
      <sz val="14"/>
      <color theme="1"/>
      <name val="Calibri"/>
      <family val="2"/>
      <scheme val="minor"/>
    </font>
    <font>
      <b/>
      <sz val="14"/>
      <name val="Calibri"/>
      <family val="2"/>
      <scheme val="minor"/>
    </font>
    <font>
      <sz val="11"/>
      <name val="Calibri"/>
      <family val="2"/>
      <scheme val="minor"/>
    </font>
    <font>
      <sz val="12"/>
      <name val="Calibri"/>
      <family val="2"/>
      <scheme val="minor"/>
    </font>
    <font>
      <sz val="12"/>
      <color theme="1"/>
      <name val="Heebo"/>
      <charset val="177"/>
    </font>
    <font>
      <sz val="11"/>
      <color theme="0"/>
      <name val="Calibri"/>
      <family val="2"/>
      <scheme val="minor"/>
    </font>
    <font>
      <b/>
      <sz val="12"/>
      <color theme="1"/>
      <name val="Calibri"/>
      <family val="2"/>
      <scheme val="minor"/>
    </font>
    <font>
      <sz val="9"/>
      <color theme="1"/>
      <name val="Gisha"/>
      <family val="2"/>
    </font>
    <font>
      <sz val="10"/>
      <color theme="0"/>
      <name val="Calibri"/>
      <family val="2"/>
      <scheme val="minor"/>
    </font>
    <font>
      <b/>
      <sz val="11"/>
      <color theme="1"/>
      <name val="Heebo"/>
      <charset val="177"/>
    </font>
    <font>
      <sz val="11"/>
      <color theme="1"/>
      <name val="Heebo"/>
      <charset val="177"/>
    </font>
  </fonts>
  <fills count="13">
    <fill>
      <patternFill patternType="none"/>
    </fill>
    <fill>
      <patternFill patternType="gray125"/>
    </fill>
    <fill>
      <patternFill patternType="solid">
        <fgColor theme="0" tint="-0.14999847407452621"/>
        <bgColor indexed="64"/>
      </patternFill>
    </fill>
    <fill>
      <patternFill patternType="solid">
        <fgColor rgb="FF132547"/>
        <bgColor indexed="64"/>
      </patternFill>
    </fill>
    <fill>
      <patternFill patternType="solid">
        <fgColor rgb="FF767171"/>
        <bgColor indexed="64"/>
      </patternFill>
    </fill>
    <fill>
      <patternFill patternType="solid">
        <fgColor theme="0" tint="-0.14996795556505021"/>
        <bgColor indexed="64"/>
      </patternFill>
    </fill>
    <fill>
      <patternFill patternType="solid">
        <fgColor theme="3"/>
        <bgColor indexed="64"/>
      </patternFill>
    </fill>
    <fill>
      <patternFill patternType="solid">
        <fgColor rgb="FFD9D9D9"/>
        <bgColor rgb="FF000000"/>
      </patternFill>
    </fill>
    <fill>
      <patternFill patternType="solid">
        <fgColor theme="0" tint="-0.14999847407452621"/>
        <bgColor rgb="FF000000"/>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236194"/>
        <bgColor indexed="64"/>
      </patternFill>
    </fill>
  </fills>
  <borders count="49">
    <border>
      <left/>
      <right/>
      <top/>
      <bottom/>
      <diagonal/>
    </border>
    <border>
      <left/>
      <right/>
      <top style="thin">
        <color indexed="64"/>
      </top>
      <bottom/>
      <diagonal/>
    </border>
    <border>
      <left/>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style="thin">
        <color auto="1"/>
      </left>
      <right/>
      <top/>
      <bottom/>
      <diagonal/>
    </border>
    <border>
      <left style="thin">
        <color auto="1"/>
      </left>
      <right/>
      <top style="thin">
        <color indexed="64"/>
      </top>
      <bottom/>
      <diagonal/>
    </border>
    <border>
      <left/>
      <right style="thin">
        <color auto="1"/>
      </right>
      <top/>
      <bottom style="thin">
        <color auto="1"/>
      </bottom>
      <diagonal/>
    </border>
    <border>
      <left/>
      <right/>
      <top/>
      <bottom style="thin">
        <color auto="1"/>
      </bottom>
      <diagonal/>
    </border>
    <border>
      <left style="thin">
        <color auto="1"/>
      </left>
      <right/>
      <top style="thin">
        <color indexed="64"/>
      </top>
      <bottom style="thin">
        <color auto="1"/>
      </bottom>
      <diagonal/>
    </border>
    <border>
      <left/>
      <right style="thin">
        <color auto="1"/>
      </right>
      <top style="thin">
        <color indexed="64"/>
      </top>
      <bottom style="thin">
        <color auto="1"/>
      </bottom>
      <diagonal/>
    </border>
    <border>
      <left/>
      <right/>
      <top style="thin">
        <color theme="0"/>
      </top>
      <bottom/>
      <diagonal/>
    </border>
    <border>
      <left style="thin">
        <color indexed="64"/>
      </left>
      <right/>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indexed="64"/>
      </top>
      <bottom style="thin">
        <color theme="0"/>
      </bottom>
      <diagonal/>
    </border>
    <border>
      <left/>
      <right/>
      <top style="medium">
        <color indexed="64"/>
      </top>
      <bottom/>
      <diagonal/>
    </border>
    <border>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style="thin">
        <color auto="1"/>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auto="1"/>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right style="medium">
        <color indexed="64"/>
      </right>
      <top/>
      <bottom/>
      <diagonal/>
    </border>
    <border>
      <left/>
      <right/>
      <top style="thin">
        <color theme="0"/>
      </top>
      <bottom style="thin">
        <color indexed="64"/>
      </bottom>
      <diagonal/>
    </border>
    <border>
      <left/>
      <right style="thin">
        <color theme="0"/>
      </right>
      <top style="thin">
        <color indexed="64"/>
      </top>
      <bottom/>
      <diagonal/>
    </border>
    <border>
      <left style="thin">
        <color theme="0"/>
      </left>
      <right/>
      <top style="thin">
        <color indexed="64"/>
      </top>
      <bottom style="thin">
        <color theme="0"/>
      </bottom>
      <diagonal/>
    </border>
    <border>
      <left/>
      <right style="thin">
        <color theme="0"/>
      </right>
      <top style="thin">
        <color indexed="64"/>
      </top>
      <bottom style="thin">
        <color theme="0"/>
      </bottom>
      <diagonal/>
    </border>
    <border>
      <left/>
      <right style="thin">
        <color theme="0"/>
      </right>
      <top/>
      <bottom/>
      <diagonal/>
    </border>
    <border>
      <left style="thin">
        <color theme="0"/>
      </left>
      <right/>
      <top style="thin">
        <color theme="0"/>
      </top>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top style="thin">
        <color indexed="64"/>
      </top>
      <bottom/>
      <diagonal/>
    </border>
    <border>
      <left style="thin">
        <color theme="0"/>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theme="0"/>
      </left>
      <right/>
      <top/>
      <bottom/>
      <diagonal/>
    </border>
  </borders>
  <cellStyleXfs count="10">
    <xf numFmtId="0" fontId="0" fillId="0" borderId="0"/>
    <xf numFmtId="9" fontId="9" fillId="0" borderId="0" applyFont="0" applyFill="0" applyBorder="0" applyAlignment="0" applyProtection="0"/>
    <xf numFmtId="0" fontId="13" fillId="0" borderId="0"/>
    <xf numFmtId="0" fontId="9" fillId="0" borderId="0"/>
    <xf numFmtId="164"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32" fillId="0" borderId="0"/>
    <xf numFmtId="0" fontId="33" fillId="12" borderId="13" applyNumberFormat="0" applyProtection="0">
      <alignment horizontal="center" vertical="center"/>
    </xf>
    <xf numFmtId="43" fontId="9" fillId="0" borderId="0" applyFont="0" applyFill="0" applyBorder="0" applyAlignment="0" applyProtection="0"/>
  </cellStyleXfs>
  <cellXfs count="339">
    <xf numFmtId="0" fontId="0" fillId="0" borderId="0" xfId="0"/>
    <xf numFmtId="0" fontId="2" fillId="3" borderId="0" xfId="0" applyFont="1" applyFill="1" applyAlignment="1">
      <alignment vertical="center"/>
    </xf>
    <xf numFmtId="0" fontId="1" fillId="3" borderId="1" xfId="0" applyFont="1" applyFill="1" applyBorder="1" applyAlignment="1">
      <alignment horizontal="center" vertical="center" wrapText="1"/>
    </xf>
    <xf numFmtId="0" fontId="5" fillId="0" borderId="0" xfId="0" applyFont="1" applyAlignment="1">
      <alignment vertical="center"/>
    </xf>
    <xf numFmtId="0" fontId="5" fillId="0" borderId="1" xfId="0" applyFont="1" applyBorder="1" applyAlignment="1">
      <alignment vertical="center"/>
    </xf>
    <xf numFmtId="0" fontId="1" fillId="3" borderId="0" xfId="0" applyFont="1" applyFill="1" applyAlignment="1">
      <alignment horizontal="center" vertical="center" wrapText="1"/>
    </xf>
    <xf numFmtId="0" fontId="4" fillId="0" borderId="0" xfId="0" applyFont="1" applyAlignment="1">
      <alignment vertical="center"/>
    </xf>
    <xf numFmtId="0" fontId="3" fillId="2" borderId="6" xfId="0" applyFont="1" applyFill="1" applyBorder="1" applyAlignment="1">
      <alignment vertical="center"/>
    </xf>
    <xf numFmtId="0" fontId="3" fillId="2" borderId="5" xfId="0" applyFont="1" applyFill="1" applyBorder="1" applyAlignment="1">
      <alignment vertical="center"/>
    </xf>
    <xf numFmtId="0" fontId="4" fillId="2" borderId="6" xfId="0" applyFont="1" applyFill="1" applyBorder="1" applyAlignment="1">
      <alignment vertical="center"/>
    </xf>
    <xf numFmtId="0" fontId="4" fillId="2" borderId="9" xfId="0" applyFont="1" applyFill="1" applyBorder="1" applyAlignment="1">
      <alignment vertical="center"/>
    </xf>
    <xf numFmtId="0" fontId="5" fillId="2" borderId="1" xfId="0" applyFont="1" applyFill="1" applyBorder="1" applyAlignment="1">
      <alignment vertical="center"/>
    </xf>
    <xf numFmtId="0" fontId="6" fillId="2" borderId="1" xfId="0" applyFont="1" applyFill="1" applyBorder="1" applyAlignment="1">
      <alignment vertical="center"/>
    </xf>
    <xf numFmtId="0" fontId="5" fillId="2" borderId="5" xfId="0" applyFont="1" applyFill="1" applyBorder="1" applyAlignment="1">
      <alignment vertical="center"/>
    </xf>
    <xf numFmtId="0" fontId="5" fillId="2" borderId="0" xfId="0" applyFont="1" applyFill="1" applyAlignment="1">
      <alignment vertical="center"/>
    </xf>
    <xf numFmtId="0" fontId="6" fillId="2" borderId="9" xfId="0" applyFont="1" applyFill="1" applyBorder="1" applyAlignment="1">
      <alignment vertical="center"/>
    </xf>
    <xf numFmtId="0" fontId="6" fillId="2" borderId="2" xfId="0" applyFont="1" applyFill="1" applyBorder="1" applyAlignment="1">
      <alignment vertical="center"/>
    </xf>
    <xf numFmtId="0" fontId="5" fillId="2" borderId="2" xfId="0" applyFont="1" applyFill="1" applyBorder="1" applyAlignment="1">
      <alignment vertical="center"/>
    </xf>
    <xf numFmtId="0" fontId="5" fillId="0" borderId="0" xfId="0" applyFont="1" applyAlignment="1">
      <alignment horizontal="center" vertical="center"/>
    </xf>
    <xf numFmtId="4" fontId="3" fillId="0" borderId="1" xfId="0" applyNumberFormat="1" applyFont="1" applyBorder="1" applyAlignment="1">
      <alignment vertical="center"/>
    </xf>
    <xf numFmtId="4" fontId="3" fillId="0" borderId="1" xfId="0" applyNumberFormat="1" applyFont="1" applyBorder="1" applyAlignment="1">
      <alignment horizontal="center" vertical="center"/>
    </xf>
    <xf numFmtId="0" fontId="2" fillId="4" borderId="0" xfId="0" applyFont="1" applyFill="1" applyAlignment="1">
      <alignment vertical="center"/>
    </xf>
    <xf numFmtId="0" fontId="1" fillId="4" borderId="0" xfId="0" applyFont="1" applyFill="1" applyAlignment="1">
      <alignment vertical="center"/>
    </xf>
    <xf numFmtId="0" fontId="1" fillId="0" borderId="0" xfId="0" applyFont="1" applyAlignment="1">
      <alignment vertical="center"/>
    </xf>
    <xf numFmtId="8" fontId="5" fillId="0" borderId="0" xfId="0" applyNumberFormat="1" applyFont="1" applyAlignment="1">
      <alignment vertical="center"/>
    </xf>
    <xf numFmtId="0" fontId="6" fillId="0" borderId="0" xfId="0" applyFont="1" applyAlignment="1">
      <alignment vertical="center"/>
    </xf>
    <xf numFmtId="0" fontId="5" fillId="0" borderId="0" xfId="0" applyFont="1" applyAlignment="1">
      <alignment horizontal="left" vertical="center" wrapText="1"/>
    </xf>
    <xf numFmtId="0" fontId="5" fillId="0" borderId="1" xfId="0" applyFont="1" applyBorder="1" applyAlignment="1">
      <alignment horizontal="left" vertical="center" wrapText="1"/>
    </xf>
    <xf numFmtId="0" fontId="1" fillId="3" borderId="0" xfId="0" applyFont="1" applyFill="1" applyAlignment="1">
      <alignment horizontal="center" vertical="center"/>
    </xf>
    <xf numFmtId="0" fontId="2" fillId="3" borderId="0" xfId="0" applyFont="1" applyFill="1" applyAlignment="1">
      <alignment horizontal="center" vertical="center" wrapText="1"/>
    </xf>
    <xf numFmtId="0" fontId="1" fillId="3" borderId="3" xfId="0" applyFont="1" applyFill="1" applyBorder="1" applyAlignment="1">
      <alignment horizontal="center" vertical="center" wrapText="1"/>
    </xf>
    <xf numFmtId="0" fontId="5" fillId="0" borderId="8" xfId="0" applyFont="1" applyBorder="1" applyAlignment="1">
      <alignment vertical="center"/>
    </xf>
    <xf numFmtId="0" fontId="5" fillId="0" borderId="12" xfId="0" applyFont="1" applyBorder="1" applyAlignment="1">
      <alignment horizontal="left" vertical="center" indent="2"/>
    </xf>
    <xf numFmtId="0" fontId="2" fillId="4" borderId="0" xfId="0" applyFont="1" applyFill="1" applyAlignment="1">
      <alignment horizontal="left" vertical="center"/>
    </xf>
    <xf numFmtId="0" fontId="2" fillId="4" borderId="0" xfId="0" applyFont="1" applyFill="1" applyAlignment="1">
      <alignment vertical="center" wrapText="1"/>
    </xf>
    <xf numFmtId="0" fontId="1" fillId="4" borderId="0" xfId="0" applyFont="1" applyFill="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wrapText="1"/>
    </xf>
    <xf numFmtId="0" fontId="3" fillId="2" borderId="3" xfId="0" applyFont="1" applyFill="1" applyBorder="1" applyAlignment="1">
      <alignment vertical="center" wrapText="1"/>
    </xf>
    <xf numFmtId="0" fontId="0" fillId="0" borderId="0" xfId="0" applyAlignment="1">
      <alignment wrapText="1"/>
    </xf>
    <xf numFmtId="0" fontId="3" fillId="2" borderId="3" xfId="0" applyFont="1" applyFill="1" applyBorder="1" applyAlignment="1">
      <alignment horizontal="left" vertical="center" wrapText="1"/>
    </xf>
    <xf numFmtId="0" fontId="3" fillId="2" borderId="8" xfId="0" applyFont="1" applyFill="1" applyBorder="1" applyAlignment="1">
      <alignment horizontal="center" vertical="center" wrapText="1"/>
    </xf>
    <xf numFmtId="0" fontId="1" fillId="3" borderId="11" xfId="0" applyFont="1" applyFill="1" applyBorder="1" applyAlignment="1">
      <alignment horizontal="center" vertical="center" wrapText="1"/>
    </xf>
    <xf numFmtId="3" fontId="3" fillId="2" borderId="0" xfId="0" applyNumberFormat="1" applyFont="1" applyFill="1" applyAlignment="1">
      <alignment horizontal="center" vertical="center"/>
    </xf>
    <xf numFmtId="0" fontId="2" fillId="3" borderId="0" xfId="0" applyFont="1" applyFill="1" applyAlignment="1">
      <alignment horizontal="left" vertical="center" wrapText="1"/>
    </xf>
    <xf numFmtId="0" fontId="5" fillId="0" borderId="13" xfId="0" applyFont="1" applyBorder="1" applyAlignment="1">
      <alignment horizontal="center" vertical="center"/>
    </xf>
    <xf numFmtId="3" fontId="5" fillId="0" borderId="13" xfId="0" applyNumberFormat="1" applyFont="1" applyBorder="1" applyAlignment="1">
      <alignment horizontal="center" vertical="center"/>
    </xf>
    <xf numFmtId="0" fontId="5" fillId="0" borderId="13" xfId="0" applyFont="1" applyBorder="1" applyAlignment="1">
      <alignment horizontal="center" vertical="center" wrapText="1"/>
    </xf>
    <xf numFmtId="0" fontId="6" fillId="0" borderId="13" xfId="0" applyFont="1" applyBorder="1" applyAlignment="1">
      <alignment horizontal="center" vertical="center" wrapText="1"/>
    </xf>
    <xf numFmtId="3" fontId="6" fillId="0" borderId="13" xfId="0" applyNumberFormat="1" applyFont="1" applyBorder="1" applyAlignment="1">
      <alignment horizontal="center" vertical="center"/>
    </xf>
    <xf numFmtId="3" fontId="3" fillId="2" borderId="1" xfId="0" applyNumberFormat="1" applyFont="1" applyFill="1" applyBorder="1" applyAlignment="1">
      <alignment horizontal="center" vertical="center"/>
    </xf>
    <xf numFmtId="3" fontId="4" fillId="2" borderId="1" xfId="0" applyNumberFormat="1" applyFont="1" applyFill="1" applyBorder="1" applyAlignment="1">
      <alignment horizontal="center" vertical="center"/>
    </xf>
    <xf numFmtId="3" fontId="3" fillId="2" borderId="0" xfId="0" applyNumberFormat="1" applyFont="1" applyFill="1" applyAlignment="1">
      <alignment horizontal="center" vertical="center" wrapText="1"/>
    </xf>
    <xf numFmtId="0" fontId="3" fillId="2" borderId="15" xfId="0" applyFont="1" applyFill="1" applyBorder="1" applyAlignment="1">
      <alignment horizontal="left" vertical="center" wrapText="1"/>
    </xf>
    <xf numFmtId="0" fontId="8" fillId="0" borderId="0" xfId="0" applyFont="1"/>
    <xf numFmtId="0" fontId="6" fillId="0" borderId="13" xfId="0" applyFont="1" applyBorder="1" applyAlignment="1">
      <alignment horizontal="center" vertical="center"/>
    </xf>
    <xf numFmtId="0" fontId="3" fillId="2" borderId="3" xfId="0" applyFont="1" applyFill="1" applyBorder="1" applyAlignment="1">
      <alignment horizontal="center" vertical="center" wrapText="1"/>
    </xf>
    <xf numFmtId="0" fontId="3" fillId="2" borderId="7" xfId="0" applyFont="1" applyFill="1" applyBorder="1" applyAlignment="1">
      <alignment horizontal="center" vertical="center" wrapText="1"/>
    </xf>
    <xf numFmtId="165" fontId="3" fillId="2" borderId="0" xfId="1" applyNumberFormat="1" applyFont="1" applyFill="1" applyAlignment="1">
      <alignment horizontal="center" vertical="center" wrapText="1"/>
    </xf>
    <xf numFmtId="0" fontId="6" fillId="2" borderId="0" xfId="0" applyFont="1" applyFill="1" applyAlignment="1">
      <alignment vertical="center"/>
    </xf>
    <xf numFmtId="0" fontId="6" fillId="2" borderId="6" xfId="0" applyFont="1" applyFill="1" applyBorder="1" applyAlignment="1">
      <alignment vertical="center"/>
    </xf>
    <xf numFmtId="49" fontId="3" fillId="2" borderId="0" xfId="0" applyNumberFormat="1" applyFont="1" applyFill="1" applyAlignment="1">
      <alignment horizontal="center" vertical="center" wrapText="1"/>
    </xf>
    <xf numFmtId="3" fontId="3" fillId="2" borderId="3" xfId="0" applyNumberFormat="1" applyFont="1" applyFill="1" applyBorder="1" applyAlignment="1">
      <alignment horizontal="center" vertical="center"/>
    </xf>
    <xf numFmtId="0" fontId="5" fillId="0" borderId="0" xfId="0" applyFont="1" applyAlignment="1">
      <alignment vertical="center" wrapText="1"/>
    </xf>
    <xf numFmtId="0" fontId="10" fillId="3" borderId="6" xfId="0" applyFont="1" applyFill="1" applyBorder="1" applyAlignment="1">
      <alignment horizontal="left" vertical="center"/>
    </xf>
    <xf numFmtId="0" fontId="12" fillId="0" borderId="0" xfId="0" applyFont="1" applyAlignment="1">
      <alignment vertical="center"/>
    </xf>
    <xf numFmtId="166" fontId="5" fillId="0" borderId="0" xfId="0" applyNumberFormat="1" applyFont="1" applyAlignment="1">
      <alignment vertical="center"/>
    </xf>
    <xf numFmtId="166" fontId="1" fillId="4" borderId="0" xfId="0" applyNumberFormat="1" applyFont="1" applyFill="1" applyAlignment="1">
      <alignment vertical="center"/>
    </xf>
    <xf numFmtId="3" fontId="5" fillId="0" borderId="0" xfId="0" applyNumberFormat="1" applyFont="1" applyAlignment="1">
      <alignment vertical="center"/>
    </xf>
    <xf numFmtId="17" fontId="3" fillId="2" borderId="22" xfId="0" applyNumberFormat="1" applyFont="1" applyFill="1" applyBorder="1" applyAlignment="1">
      <alignment horizontal="center" vertical="center"/>
    </xf>
    <xf numFmtId="9" fontId="3" fillId="2" borderId="0" xfId="1" applyFont="1" applyFill="1" applyAlignment="1">
      <alignment horizontal="center" vertical="center" wrapText="1"/>
    </xf>
    <xf numFmtId="9" fontId="3" fillId="2" borderId="8" xfId="1" applyFont="1" applyFill="1" applyBorder="1" applyAlignment="1">
      <alignment horizontal="center" vertical="center" wrapText="1"/>
    </xf>
    <xf numFmtId="3" fontId="6" fillId="5" borderId="8" xfId="0" applyNumberFormat="1" applyFont="1" applyFill="1" applyBorder="1" applyAlignment="1">
      <alignment horizontal="center" vertical="center"/>
    </xf>
    <xf numFmtId="0" fontId="3" fillId="2" borderId="15" xfId="0" applyFont="1" applyFill="1" applyBorder="1" applyAlignment="1">
      <alignment vertical="center" wrapText="1"/>
    </xf>
    <xf numFmtId="0" fontId="14" fillId="0" borderId="0" xfId="0" applyFont="1" applyAlignment="1">
      <alignment vertical="center"/>
    </xf>
    <xf numFmtId="0" fontId="18" fillId="0" borderId="0" xfId="0" applyFont="1" applyAlignment="1">
      <alignment horizontal="justify" vertical="center" readingOrder="1"/>
    </xf>
    <xf numFmtId="0" fontId="16" fillId="0" borderId="0" xfId="0" applyFont="1" applyAlignment="1">
      <alignment horizontal="left" vertical="top" wrapText="1" readingOrder="1"/>
    </xf>
    <xf numFmtId="3" fontId="5" fillId="0" borderId="0" xfId="0" applyNumberFormat="1" applyFont="1" applyAlignment="1">
      <alignment horizontal="center" vertical="center"/>
    </xf>
    <xf numFmtId="9" fontId="5" fillId="0" borderId="0" xfId="0" applyNumberFormat="1" applyFont="1" applyAlignment="1">
      <alignment vertical="center"/>
    </xf>
    <xf numFmtId="0" fontId="5" fillId="2" borderId="6" xfId="0" applyFont="1" applyFill="1" applyBorder="1" applyAlignment="1">
      <alignment vertical="center"/>
    </xf>
    <xf numFmtId="0" fontId="2" fillId="3" borderId="19" xfId="0" applyFont="1" applyFill="1" applyBorder="1" applyAlignment="1">
      <alignment horizontal="centerContinuous" vertical="center"/>
    </xf>
    <xf numFmtId="3" fontId="5" fillId="2" borderId="4" xfId="0" applyNumberFormat="1" applyFont="1" applyFill="1" applyBorder="1" applyAlignment="1">
      <alignment horizontal="center" vertical="center"/>
    </xf>
    <xf numFmtId="3" fontId="5" fillId="2" borderId="3" xfId="0" applyNumberFormat="1" applyFont="1" applyFill="1" applyBorder="1" applyAlignment="1">
      <alignment horizontal="center" vertical="center"/>
    </xf>
    <xf numFmtId="165" fontId="6" fillId="2" borderId="10" xfId="0" applyNumberFormat="1" applyFont="1" applyFill="1" applyBorder="1" applyAlignment="1">
      <alignment horizontal="center" vertical="center"/>
    </xf>
    <xf numFmtId="0" fontId="3" fillId="0" borderId="8" xfId="0" applyFont="1" applyBorder="1" applyAlignment="1">
      <alignment vertical="center" wrapText="1"/>
    </xf>
    <xf numFmtId="0" fontId="3" fillId="0" borderId="0" xfId="0" applyFont="1" applyAlignment="1">
      <alignment vertical="center" wrapText="1"/>
    </xf>
    <xf numFmtId="3" fontId="6" fillId="5" borderId="1" xfId="0" applyNumberFormat="1" applyFont="1" applyFill="1" applyBorder="1" applyAlignment="1">
      <alignment horizontal="center" vertical="center"/>
    </xf>
    <xf numFmtId="0" fontId="5" fillId="0" borderId="0" xfId="0" applyFont="1" applyAlignment="1">
      <alignment horizontal="left" vertical="center"/>
    </xf>
    <xf numFmtId="9" fontId="3" fillId="2" borderId="0" xfId="1" applyFont="1" applyFill="1" applyBorder="1" applyAlignment="1">
      <alignment horizontal="center" vertical="center" wrapText="1"/>
    </xf>
    <xf numFmtId="0" fontId="2" fillId="3" borderId="5" xfId="0" applyFont="1" applyFill="1" applyBorder="1" applyAlignment="1">
      <alignment vertical="center"/>
    </xf>
    <xf numFmtId="3" fontId="0" fillId="0" borderId="0" xfId="0" applyNumberFormat="1"/>
    <xf numFmtId="3" fontId="0" fillId="0" borderId="0" xfId="0" applyNumberFormat="1" applyAlignment="1">
      <alignment horizontal="center"/>
    </xf>
    <xf numFmtId="3" fontId="6" fillId="2" borderId="3" xfId="0" applyNumberFormat="1" applyFont="1" applyFill="1" applyBorder="1" applyAlignment="1">
      <alignment horizontal="center" vertical="center"/>
    </xf>
    <xf numFmtId="1" fontId="5" fillId="0" borderId="0" xfId="0" applyNumberFormat="1" applyFont="1" applyAlignment="1">
      <alignment vertical="center"/>
    </xf>
    <xf numFmtId="3" fontId="6" fillId="5" borderId="14" xfId="0" applyNumberFormat="1" applyFont="1" applyFill="1" applyBorder="1" applyAlignment="1">
      <alignment horizontal="center" vertical="center"/>
    </xf>
    <xf numFmtId="168" fontId="5" fillId="0" borderId="0" xfId="0" applyNumberFormat="1" applyFont="1" applyAlignment="1">
      <alignment vertical="center"/>
    </xf>
    <xf numFmtId="0" fontId="19" fillId="0" borderId="0" xfId="0" applyFont="1"/>
    <xf numFmtId="0" fontId="20" fillId="0" borderId="0" xfId="0" applyFont="1" applyAlignment="1">
      <alignment vertical="center"/>
    </xf>
    <xf numFmtId="0" fontId="3" fillId="2" borderId="5" xfId="0" applyFont="1" applyFill="1" applyBorder="1" applyAlignment="1">
      <alignment horizontal="left" vertical="center" wrapText="1"/>
    </xf>
    <xf numFmtId="0" fontId="3" fillId="2" borderId="1" xfId="0" applyFont="1" applyFill="1" applyBorder="1" applyAlignment="1">
      <alignment horizontal="center" vertical="center" wrapText="1"/>
    </xf>
    <xf numFmtId="9" fontId="3" fillId="2" borderId="1" xfId="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0" fontId="1" fillId="3" borderId="35" xfId="0" applyFont="1" applyFill="1" applyBorder="1" applyAlignment="1">
      <alignment horizontal="center" vertical="center" wrapText="1"/>
    </xf>
    <xf numFmtId="0" fontId="2" fillId="3" borderId="36" xfId="0" applyFont="1" applyFill="1" applyBorder="1" applyAlignment="1">
      <alignment horizontal="centerContinuous" vertical="center"/>
    </xf>
    <xf numFmtId="0" fontId="1" fillId="3" borderId="41" xfId="0" applyFont="1" applyFill="1" applyBorder="1" applyAlignment="1">
      <alignment horizontal="center" vertical="center" wrapText="1"/>
    </xf>
    <xf numFmtId="0" fontId="1" fillId="3" borderId="42" xfId="0" applyFont="1" applyFill="1" applyBorder="1" applyAlignment="1">
      <alignment horizontal="center" vertical="center" wrapText="1"/>
    </xf>
    <xf numFmtId="0" fontId="1" fillId="3" borderId="43" xfId="0" applyFont="1" applyFill="1" applyBorder="1" applyAlignment="1">
      <alignment horizontal="center" vertical="center" wrapText="1"/>
    </xf>
    <xf numFmtId="0" fontId="1" fillId="3" borderId="39" xfId="0" applyFont="1" applyFill="1" applyBorder="1" applyAlignment="1">
      <alignment horizontal="center" vertical="center" wrapText="1"/>
    </xf>
    <xf numFmtId="0" fontId="1" fillId="3" borderId="44" xfId="0" applyFont="1" applyFill="1" applyBorder="1" applyAlignment="1">
      <alignment horizontal="center" vertical="center" wrapText="1"/>
    </xf>
    <xf numFmtId="0" fontId="2" fillId="3" borderId="39" xfId="0" applyFont="1" applyFill="1" applyBorder="1" applyAlignment="1">
      <alignment vertical="center" wrapText="1"/>
    </xf>
    <xf numFmtId="3" fontId="4" fillId="5" borderId="8" xfId="0" applyNumberFormat="1" applyFont="1" applyFill="1" applyBorder="1" applyAlignment="1">
      <alignment horizontal="center" vertical="center"/>
    </xf>
    <xf numFmtId="3" fontId="5" fillId="5" borderId="8" xfId="0" applyNumberFormat="1" applyFont="1" applyFill="1" applyBorder="1" applyAlignment="1">
      <alignment horizontal="center" vertical="center"/>
    </xf>
    <xf numFmtId="9" fontId="6" fillId="5" borderId="7" xfId="0" applyNumberFormat="1" applyFont="1" applyFill="1" applyBorder="1" applyAlignment="1">
      <alignment horizontal="center" vertical="center"/>
    </xf>
    <xf numFmtId="37" fontId="3" fillId="2" borderId="0" xfId="0" applyNumberFormat="1" applyFont="1" applyFill="1" applyAlignment="1">
      <alignment horizontal="center" vertical="center"/>
    </xf>
    <xf numFmtId="37" fontId="3" fillId="2" borderId="3" xfId="0" applyNumberFormat="1" applyFont="1" applyFill="1" applyBorder="1" applyAlignment="1">
      <alignment horizontal="center" vertical="center"/>
    </xf>
    <xf numFmtId="0" fontId="3" fillId="2" borderId="9" xfId="0" applyFont="1" applyFill="1" applyBorder="1" applyAlignment="1">
      <alignment horizontal="left" vertical="center" wrapText="1"/>
    </xf>
    <xf numFmtId="3" fontId="3" fillId="2" borderId="2" xfId="0" applyNumberFormat="1" applyFont="1" applyFill="1" applyBorder="1" applyAlignment="1">
      <alignment horizontal="center" vertical="center"/>
    </xf>
    <xf numFmtId="0" fontId="2" fillId="0" borderId="0" xfId="0" applyFont="1" applyAlignment="1">
      <alignment vertical="center"/>
    </xf>
    <xf numFmtId="0" fontId="21" fillId="0" borderId="0" xfId="0" applyFont="1" applyAlignment="1">
      <alignment horizontal="left"/>
    </xf>
    <xf numFmtId="0" fontId="22" fillId="0" borderId="0" xfId="0" applyFont="1" applyAlignment="1">
      <alignment horizontal="right"/>
    </xf>
    <xf numFmtId="0" fontId="5" fillId="0" borderId="5" xfId="0" applyFont="1" applyBorder="1" applyAlignment="1">
      <alignment horizontal="left" vertical="center" wrapText="1"/>
    </xf>
    <xf numFmtId="0" fontId="4" fillId="0" borderId="8" xfId="0" applyFont="1" applyBorder="1" applyAlignment="1">
      <alignment horizontal="center" vertical="center"/>
    </xf>
    <xf numFmtId="0" fontId="2" fillId="3" borderId="1" xfId="0" applyFont="1" applyFill="1" applyBorder="1" applyAlignment="1">
      <alignment horizontal="centerContinuous" vertical="center"/>
    </xf>
    <xf numFmtId="165" fontId="3" fillId="2" borderId="8" xfId="1" applyNumberFormat="1" applyFont="1" applyFill="1" applyBorder="1" applyAlignment="1">
      <alignment horizontal="center" vertical="center" wrapText="1"/>
    </xf>
    <xf numFmtId="0" fontId="2" fillId="3" borderId="0" xfId="0" applyFont="1" applyFill="1" applyAlignment="1">
      <alignment horizontal="centerContinuous" vertical="center"/>
    </xf>
    <xf numFmtId="0" fontId="1" fillId="3" borderId="40" xfId="0" applyFont="1" applyFill="1" applyBorder="1" applyAlignment="1">
      <alignment horizontal="center" vertical="center" wrapText="1"/>
    </xf>
    <xf numFmtId="0" fontId="24" fillId="0" borderId="0" xfId="0" applyFont="1"/>
    <xf numFmtId="3" fontId="4" fillId="2" borderId="12" xfId="0" applyNumberFormat="1" applyFont="1" applyFill="1" applyBorder="1" applyAlignment="1">
      <alignment horizontal="center" vertical="center"/>
    </xf>
    <xf numFmtId="0" fontId="3" fillId="2" borderId="45" xfId="0" applyFont="1" applyFill="1" applyBorder="1" applyAlignment="1">
      <alignment horizontal="center" vertical="center"/>
    </xf>
    <xf numFmtId="3" fontId="3" fillId="2" borderId="23" xfId="0" applyNumberFormat="1" applyFont="1" applyFill="1" applyBorder="1" applyAlignment="1">
      <alignment horizontal="center" vertical="center"/>
    </xf>
    <xf numFmtId="0" fontId="3" fillId="2" borderId="21" xfId="0" applyFont="1" applyFill="1" applyBorder="1" applyAlignment="1">
      <alignment horizontal="center" vertical="center"/>
    </xf>
    <xf numFmtId="0" fontId="3" fillId="2" borderId="30" xfId="0" applyFont="1" applyFill="1" applyBorder="1" applyAlignment="1">
      <alignment horizontal="center" vertical="center"/>
    </xf>
    <xf numFmtId="3" fontId="3" fillId="2" borderId="20" xfId="0" applyNumberFormat="1" applyFont="1" applyFill="1" applyBorder="1" applyAlignment="1">
      <alignment horizontal="center" vertical="center"/>
    </xf>
    <xf numFmtId="3" fontId="3" fillId="2" borderId="31" xfId="0" applyNumberFormat="1" applyFont="1" applyFill="1" applyBorder="1" applyAlignment="1">
      <alignment horizontal="center" vertical="center"/>
    </xf>
    <xf numFmtId="0" fontId="3" fillId="2" borderId="32" xfId="0" applyFont="1" applyFill="1" applyBorder="1" applyAlignment="1">
      <alignment horizontal="center" vertical="center"/>
    </xf>
    <xf numFmtId="17" fontId="3" fillId="2" borderId="9" xfId="0" applyNumberFormat="1" applyFont="1" applyFill="1" applyBorder="1" applyAlignment="1">
      <alignment horizontal="center" vertical="center"/>
    </xf>
    <xf numFmtId="3" fontId="3" fillId="5" borderId="2" xfId="0" applyNumberFormat="1" applyFont="1" applyFill="1" applyBorder="1" applyAlignment="1">
      <alignment horizontal="center" vertical="center"/>
    </xf>
    <xf numFmtId="0" fontId="3" fillId="2" borderId="33" xfId="0" applyFont="1" applyFill="1" applyBorder="1" applyAlignment="1">
      <alignment horizontal="center" vertical="center"/>
    </xf>
    <xf numFmtId="17" fontId="3" fillId="2" borderId="27" xfId="0" applyNumberFormat="1" applyFont="1" applyFill="1" applyBorder="1" applyAlignment="1">
      <alignment horizontal="center" vertical="center"/>
    </xf>
    <xf numFmtId="0" fontId="3" fillId="2" borderId="34" xfId="0" applyFont="1" applyFill="1" applyBorder="1" applyAlignment="1">
      <alignment horizontal="center" vertical="center"/>
    </xf>
    <xf numFmtId="17" fontId="3" fillId="2" borderId="24" xfId="0" applyNumberFormat="1" applyFont="1" applyFill="1" applyBorder="1" applyAlignment="1">
      <alignment horizontal="center" vertical="center"/>
    </xf>
    <xf numFmtId="0" fontId="3" fillId="2" borderId="25" xfId="0" applyFont="1" applyFill="1" applyBorder="1" applyAlignment="1">
      <alignment horizontal="center" vertical="center"/>
    </xf>
    <xf numFmtId="17" fontId="3" fillId="2" borderId="6" xfId="0" applyNumberFormat="1" applyFont="1" applyFill="1" applyBorder="1" applyAlignment="1">
      <alignment horizontal="center" vertical="center"/>
    </xf>
    <xf numFmtId="0" fontId="3" fillId="2" borderId="26" xfId="0" applyFont="1" applyFill="1" applyBorder="1" applyAlignment="1">
      <alignment horizontal="center" vertical="center"/>
    </xf>
    <xf numFmtId="3" fontId="3" fillId="5" borderId="28"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4" fillId="2" borderId="16" xfId="0" applyFont="1" applyFill="1" applyBorder="1" applyAlignment="1">
      <alignment horizontal="center" vertical="center"/>
    </xf>
    <xf numFmtId="0" fontId="3" fillId="5" borderId="12"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0" xfId="0" applyAlignment="1">
      <alignment vertical="center"/>
    </xf>
    <xf numFmtId="0" fontId="3" fillId="2" borderId="27" xfId="0" applyFont="1" applyFill="1" applyBorder="1" applyAlignment="1">
      <alignment horizontal="center" vertical="center"/>
    </xf>
    <xf numFmtId="3" fontId="3" fillId="2" borderId="28" xfId="0" applyNumberFormat="1" applyFont="1" applyFill="1" applyBorder="1" applyAlignment="1">
      <alignment horizontal="center" vertical="center"/>
    </xf>
    <xf numFmtId="3" fontId="3" fillId="2" borderId="5" xfId="0" applyNumberFormat="1" applyFont="1" applyFill="1" applyBorder="1" applyAlignment="1">
      <alignment horizontal="center" vertical="center"/>
    </xf>
    <xf numFmtId="10" fontId="0" fillId="0" borderId="0" xfId="0" applyNumberFormat="1"/>
    <xf numFmtId="1" fontId="3" fillId="2" borderId="0" xfId="0" applyNumberFormat="1" applyFont="1" applyFill="1" applyAlignment="1">
      <alignment horizontal="center" vertical="center" wrapText="1"/>
    </xf>
    <xf numFmtId="0" fontId="3" fillId="2" borderId="4" xfId="0" applyFont="1" applyFill="1" applyBorder="1" applyAlignment="1">
      <alignment horizontal="center" vertical="center" wrapText="1"/>
    </xf>
    <xf numFmtId="0" fontId="25" fillId="0" borderId="0" xfId="0" applyFont="1"/>
    <xf numFmtId="0" fontId="8" fillId="0" borderId="0" xfId="0" applyFont="1" applyAlignment="1">
      <alignment horizontal="center"/>
    </xf>
    <xf numFmtId="4" fontId="5" fillId="2" borderId="13" xfId="0" applyNumberFormat="1" applyFont="1" applyFill="1" applyBorder="1" applyAlignment="1">
      <alignment horizontal="center" vertical="center"/>
    </xf>
    <xf numFmtId="49" fontId="8" fillId="0" borderId="0" xfId="0" applyNumberFormat="1" applyFont="1"/>
    <xf numFmtId="0" fontId="5" fillId="2" borderId="15" xfId="0" applyFont="1" applyFill="1" applyBorder="1" applyAlignment="1">
      <alignment vertical="center"/>
    </xf>
    <xf numFmtId="0" fontId="5" fillId="2" borderId="0" xfId="0" applyFont="1" applyFill="1" applyAlignment="1">
      <alignment horizontal="center" vertical="center"/>
    </xf>
    <xf numFmtId="1" fontId="5" fillId="2" borderId="0" xfId="0" applyNumberFormat="1" applyFont="1" applyFill="1" applyAlignment="1">
      <alignment horizontal="center" vertical="center"/>
    </xf>
    <xf numFmtId="3" fontId="5" fillId="2" borderId="5" xfId="0" applyNumberFormat="1" applyFont="1" applyFill="1" applyBorder="1" applyAlignment="1">
      <alignment horizontal="center" vertical="center"/>
    </xf>
    <xf numFmtId="9" fontId="5" fillId="2" borderId="0" xfId="0" applyNumberFormat="1" applyFont="1" applyFill="1" applyAlignment="1">
      <alignment horizontal="center" vertical="center"/>
    </xf>
    <xf numFmtId="9" fontId="5" fillId="2" borderId="0" xfId="1" applyFont="1" applyFill="1" applyAlignment="1">
      <alignment horizontal="center" vertical="center"/>
    </xf>
    <xf numFmtId="1" fontId="5" fillId="2" borderId="3" xfId="0" applyNumberFormat="1" applyFont="1" applyFill="1" applyBorder="1" applyAlignment="1">
      <alignment horizontal="center" vertical="center"/>
    </xf>
    <xf numFmtId="9" fontId="5" fillId="2" borderId="3" xfId="0" applyNumberFormat="1" applyFont="1" applyFill="1" applyBorder="1" applyAlignment="1">
      <alignment horizontal="center" vertical="center"/>
    </xf>
    <xf numFmtId="0" fontId="5" fillId="2" borderId="16" xfId="0" applyFont="1" applyFill="1" applyBorder="1" applyAlignment="1">
      <alignment vertical="center"/>
    </xf>
    <xf numFmtId="2" fontId="5" fillId="2" borderId="0" xfId="0" applyNumberFormat="1" applyFont="1" applyFill="1" applyAlignment="1">
      <alignment horizontal="center" vertical="center"/>
    </xf>
    <xf numFmtId="0" fontId="6" fillId="2" borderId="14" xfId="0" applyFont="1" applyFill="1" applyBorder="1" applyAlignment="1">
      <alignment vertical="center"/>
    </xf>
    <xf numFmtId="1" fontId="6" fillId="2" borderId="1" xfId="0" applyNumberFormat="1" applyFont="1" applyFill="1" applyBorder="1" applyAlignment="1">
      <alignment horizontal="center" vertical="center"/>
    </xf>
    <xf numFmtId="1" fontId="6" fillId="2" borderId="4" xfId="0" applyNumberFormat="1" applyFont="1" applyFill="1" applyBorder="1" applyAlignment="1">
      <alignment horizontal="center" vertical="center"/>
    </xf>
    <xf numFmtId="9" fontId="6" fillId="2" borderId="4" xfId="0" applyNumberFormat="1" applyFont="1" applyFill="1" applyBorder="1" applyAlignment="1">
      <alignment horizontal="center" vertical="center"/>
    </xf>
    <xf numFmtId="1" fontId="6" fillId="2" borderId="8" xfId="0" applyNumberFormat="1" applyFont="1" applyFill="1" applyBorder="1" applyAlignment="1">
      <alignment horizontal="center" vertical="center"/>
    </xf>
    <xf numFmtId="1" fontId="5" fillId="2" borderId="8" xfId="0" applyNumberFormat="1" applyFont="1" applyFill="1" applyBorder="1" applyAlignment="1">
      <alignment horizontal="center" vertical="center"/>
    </xf>
    <xf numFmtId="1" fontId="5" fillId="2" borderId="7" xfId="0" applyNumberFormat="1" applyFont="1" applyFill="1" applyBorder="1" applyAlignment="1">
      <alignment horizontal="center" vertical="center"/>
    </xf>
    <xf numFmtId="9" fontId="5" fillId="2" borderId="7" xfId="0" applyNumberFormat="1" applyFont="1" applyFill="1" applyBorder="1" applyAlignment="1">
      <alignment horizontal="center" vertical="center"/>
    </xf>
    <xf numFmtId="0" fontId="6" fillId="5" borderId="9" xfId="0" applyFont="1" applyFill="1" applyBorder="1" applyAlignment="1">
      <alignment vertical="center"/>
    </xf>
    <xf numFmtId="3" fontId="6" fillId="5" borderId="2" xfId="0" applyNumberFormat="1" applyFont="1" applyFill="1" applyBorder="1" applyAlignment="1">
      <alignment vertical="center"/>
    </xf>
    <xf numFmtId="0" fontId="6" fillId="5" borderId="2" xfId="0" applyFont="1" applyFill="1" applyBorder="1" applyAlignment="1">
      <alignment vertical="center"/>
    </xf>
    <xf numFmtId="3" fontId="6" fillId="2" borderId="9" xfId="0" applyNumberFormat="1" applyFont="1" applyFill="1" applyBorder="1" applyAlignment="1">
      <alignment horizontal="center" vertical="center"/>
    </xf>
    <xf numFmtId="0" fontId="6" fillId="5" borderId="2" xfId="0" applyFont="1" applyFill="1" applyBorder="1" applyAlignment="1">
      <alignment horizontal="center" vertical="center"/>
    </xf>
    <xf numFmtId="0" fontId="6" fillId="5" borderId="10" xfId="0" applyFont="1" applyFill="1" applyBorder="1" applyAlignment="1">
      <alignment horizontal="center" vertical="center"/>
    </xf>
    <xf numFmtId="1" fontId="0" fillId="0" borderId="0" xfId="0" applyNumberFormat="1"/>
    <xf numFmtId="17" fontId="5" fillId="2" borderId="5" xfId="0" applyNumberFormat="1" applyFont="1" applyFill="1" applyBorder="1" applyAlignment="1">
      <alignment horizontal="center" vertical="center"/>
    </xf>
    <xf numFmtId="3" fontId="5" fillId="2" borderId="0" xfId="0" applyNumberFormat="1" applyFont="1" applyFill="1" applyAlignment="1">
      <alignment horizontal="center" vertical="center"/>
    </xf>
    <xf numFmtId="3" fontId="5" fillId="8" borderId="1" xfId="0" applyNumberFormat="1" applyFont="1" applyFill="1" applyBorder="1" applyAlignment="1">
      <alignment horizontal="center" vertical="center"/>
    </xf>
    <xf numFmtId="9" fontId="5" fillId="8" borderId="1" xfId="0" applyNumberFormat="1" applyFont="1" applyFill="1" applyBorder="1" applyAlignment="1">
      <alignment horizontal="center" vertical="center"/>
    </xf>
    <xf numFmtId="167" fontId="5" fillId="8" borderId="1" xfId="0" applyNumberFormat="1" applyFont="1" applyFill="1" applyBorder="1" applyAlignment="1">
      <alignment horizontal="center" vertical="center"/>
    </xf>
    <xf numFmtId="167" fontId="5" fillId="8" borderId="4" xfId="0" applyNumberFormat="1" applyFont="1" applyFill="1" applyBorder="1" applyAlignment="1">
      <alignment horizontal="center" vertical="center"/>
    </xf>
    <xf numFmtId="9" fontId="5" fillId="8" borderId="4" xfId="0" applyNumberFormat="1" applyFont="1" applyFill="1" applyBorder="1" applyAlignment="1">
      <alignment horizontal="center" vertical="center"/>
    </xf>
    <xf numFmtId="0" fontId="5" fillId="2" borderId="5" xfId="0" applyFont="1" applyFill="1" applyBorder="1" applyAlignment="1">
      <alignment horizontal="center" vertical="center"/>
    </xf>
    <xf numFmtId="14" fontId="5" fillId="7" borderId="0" xfId="0" applyNumberFormat="1" applyFont="1" applyFill="1" applyAlignment="1">
      <alignment horizontal="center" vertical="center"/>
    </xf>
    <xf numFmtId="167" fontId="5" fillId="2" borderId="0" xfId="0" applyNumberFormat="1" applyFont="1" applyFill="1" applyAlignment="1">
      <alignment horizontal="center" vertical="center"/>
    </xf>
    <xf numFmtId="167" fontId="5" fillId="2" borderId="3" xfId="0" applyNumberFormat="1" applyFont="1" applyFill="1" applyBorder="1" applyAlignment="1">
      <alignment horizontal="center" vertical="center"/>
    </xf>
    <xf numFmtId="3" fontId="5" fillId="0" borderId="0" xfId="0" applyNumberFormat="1" applyFont="1" applyAlignment="1">
      <alignment horizontal="left" vertical="center" wrapText="1"/>
    </xf>
    <xf numFmtId="1" fontId="5" fillId="2" borderId="5" xfId="0" applyNumberFormat="1" applyFont="1" applyFill="1" applyBorder="1" applyAlignment="1">
      <alignment horizontal="center" vertical="center"/>
    </xf>
    <xf numFmtId="49" fontId="5" fillId="2" borderId="0" xfId="0" applyNumberFormat="1" applyFont="1" applyFill="1" applyAlignment="1">
      <alignment horizontal="center" vertical="center"/>
    </xf>
    <xf numFmtId="49" fontId="5" fillId="2" borderId="3" xfId="0" applyNumberFormat="1" applyFont="1" applyFill="1" applyBorder="1" applyAlignment="1">
      <alignment horizontal="center" vertical="center"/>
    </xf>
    <xf numFmtId="0" fontId="0" fillId="0" borderId="8" xfId="0" applyBorder="1"/>
    <xf numFmtId="0" fontId="6" fillId="5" borderId="6" xfId="0" applyFont="1" applyFill="1" applyBorder="1" applyAlignment="1">
      <alignment vertical="center"/>
    </xf>
    <xf numFmtId="3" fontId="6" fillId="5" borderId="6" xfId="0" applyNumberFormat="1" applyFont="1" applyFill="1" applyBorder="1" applyAlignment="1">
      <alignment horizontal="center" vertical="center"/>
    </xf>
    <xf numFmtId="3" fontId="5" fillId="5" borderId="0" xfId="0" applyNumberFormat="1" applyFont="1" applyFill="1" applyAlignment="1">
      <alignment horizontal="center" vertical="center"/>
    </xf>
    <xf numFmtId="1" fontId="5" fillId="5" borderId="0" xfId="0" applyNumberFormat="1" applyFont="1" applyFill="1" applyAlignment="1">
      <alignment horizontal="center" vertical="center"/>
    </xf>
    <xf numFmtId="9" fontId="5" fillId="5" borderId="15" xfId="0" applyNumberFormat="1" applyFont="1" applyFill="1" applyBorder="1" applyAlignment="1">
      <alignment horizontal="center" vertical="center"/>
    </xf>
    <xf numFmtId="1" fontId="5" fillId="0" borderId="0" xfId="0" applyNumberFormat="1" applyFont="1" applyAlignment="1">
      <alignment horizontal="center" vertical="center"/>
    </xf>
    <xf numFmtId="0" fontId="6" fillId="2" borderId="12" xfId="0" applyFont="1" applyFill="1" applyBorder="1" applyAlignment="1">
      <alignment vertical="center"/>
    </xf>
    <xf numFmtId="0" fontId="6" fillId="5" borderId="12" xfId="0" applyFont="1" applyFill="1" applyBorder="1" applyAlignment="1">
      <alignment vertical="center"/>
    </xf>
    <xf numFmtId="3" fontId="5" fillId="5" borderId="7" xfId="0" applyNumberFormat="1" applyFont="1" applyFill="1" applyBorder="1" applyAlignment="1">
      <alignment horizontal="center" vertical="center"/>
    </xf>
    <xf numFmtId="166" fontId="6" fillId="5" borderId="7" xfId="0" applyNumberFormat="1" applyFont="1" applyFill="1" applyBorder="1" applyAlignment="1">
      <alignment horizontal="center" vertical="center"/>
    </xf>
    <xf numFmtId="3" fontId="5" fillId="2" borderId="1" xfId="0" applyNumberFormat="1" applyFont="1" applyFill="1" applyBorder="1" applyAlignment="1">
      <alignment horizontal="center" vertical="center"/>
    </xf>
    <xf numFmtId="0" fontId="6" fillId="2" borderId="1" xfId="0" applyFont="1" applyFill="1" applyBorder="1" applyAlignment="1">
      <alignment horizontal="center" vertical="center"/>
    </xf>
    <xf numFmtId="3" fontId="6" fillId="2" borderId="1" xfId="0" applyNumberFormat="1" applyFont="1" applyFill="1" applyBorder="1" applyAlignment="1">
      <alignment horizontal="center" vertical="center"/>
    </xf>
    <xf numFmtId="0" fontId="5" fillId="2" borderId="5" xfId="0" applyFont="1" applyFill="1" applyBorder="1" applyAlignment="1">
      <alignment horizontal="left" vertical="center"/>
    </xf>
    <xf numFmtId="0" fontId="5" fillId="2" borderId="8" xfId="0" applyFont="1" applyFill="1" applyBorder="1" applyAlignment="1">
      <alignment vertical="center"/>
    </xf>
    <xf numFmtId="3" fontId="6" fillId="2" borderId="8" xfId="0" applyNumberFormat="1" applyFont="1" applyFill="1" applyBorder="1" applyAlignment="1">
      <alignment horizontal="center" vertical="center"/>
    </xf>
    <xf numFmtId="3" fontId="6" fillId="2" borderId="4" xfId="0" applyNumberFormat="1" applyFont="1" applyFill="1" applyBorder="1" applyAlignment="1">
      <alignment horizontal="center" vertical="center"/>
    </xf>
    <xf numFmtId="3" fontId="5" fillId="2" borderId="7" xfId="0"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0" xfId="0" applyNumberFormat="1" applyFont="1" applyFill="1" applyBorder="1" applyAlignment="1">
      <alignment horizontal="center" vertical="center"/>
    </xf>
    <xf numFmtId="0" fontId="26" fillId="0" borderId="0" xfId="0" applyFont="1"/>
    <xf numFmtId="0" fontId="27" fillId="0" borderId="0" xfId="0" applyFont="1"/>
    <xf numFmtId="0" fontId="28" fillId="0" borderId="0" xfId="0" applyFont="1"/>
    <xf numFmtId="165" fontId="3" fillId="2" borderId="0" xfId="1" applyNumberFormat="1" applyFont="1" applyFill="1" applyBorder="1" applyAlignment="1">
      <alignment horizontal="center" vertical="center" wrapText="1"/>
    </xf>
    <xf numFmtId="3" fontId="4" fillId="2" borderId="6" xfId="0" applyNumberFormat="1" applyFont="1" applyFill="1" applyBorder="1" applyAlignment="1">
      <alignment horizontal="center" vertical="center"/>
    </xf>
    <xf numFmtId="3" fontId="4" fillId="2" borderId="5" xfId="0" applyNumberFormat="1" applyFont="1" applyFill="1" applyBorder="1" applyAlignment="1">
      <alignment vertical="center"/>
    </xf>
    <xf numFmtId="3" fontId="4" fillId="2" borderId="8" xfId="0" applyNumberFormat="1" applyFont="1" applyFill="1" applyBorder="1" applyAlignment="1">
      <alignment horizontal="center" vertical="center"/>
    </xf>
    <xf numFmtId="170" fontId="5" fillId="2" borderId="7" xfId="0" applyNumberFormat="1" applyFont="1" applyFill="1" applyBorder="1" applyAlignment="1">
      <alignment horizontal="center" vertical="center"/>
    </xf>
    <xf numFmtId="3" fontId="5" fillId="8" borderId="5" xfId="0" applyNumberFormat="1" applyFont="1" applyFill="1" applyBorder="1" applyAlignment="1">
      <alignment horizontal="center" vertical="center"/>
    </xf>
    <xf numFmtId="0" fontId="2" fillId="3" borderId="8" xfId="0" applyFont="1" applyFill="1" applyBorder="1" applyAlignment="1">
      <alignment vertical="center" wrapText="1"/>
    </xf>
    <xf numFmtId="0" fontId="1" fillId="3" borderId="2" xfId="0" applyFont="1" applyFill="1" applyBorder="1" applyAlignment="1">
      <alignment horizontal="center" vertical="center" wrapText="1"/>
    </xf>
    <xf numFmtId="0" fontId="6" fillId="5" borderId="13" xfId="0" applyFont="1" applyFill="1" applyBorder="1" applyAlignment="1">
      <alignment horizontal="center" vertical="center"/>
    </xf>
    <xf numFmtId="0" fontId="2" fillId="3" borderId="11" xfId="0" applyFont="1" applyFill="1" applyBorder="1" applyAlignment="1">
      <alignment horizontal="center" vertical="center" wrapText="1"/>
    </xf>
    <xf numFmtId="4" fontId="5" fillId="0" borderId="0" xfId="0" applyNumberFormat="1" applyFont="1" applyAlignment="1">
      <alignment horizontal="left" vertical="center" wrapText="1"/>
    </xf>
    <xf numFmtId="0" fontId="2" fillId="0" borderId="0" xfId="0" applyFont="1" applyAlignment="1">
      <alignment horizontal="left" vertical="center"/>
    </xf>
    <xf numFmtId="0" fontId="3" fillId="2" borderId="14" xfId="0" applyFont="1" applyFill="1" applyBorder="1" applyAlignment="1">
      <alignment vertical="center" wrapText="1"/>
    </xf>
    <xf numFmtId="9" fontId="3" fillId="2" borderId="3" xfId="0" applyNumberFormat="1" applyFont="1" applyFill="1" applyBorder="1" applyAlignment="1">
      <alignment horizontal="center" vertical="center"/>
    </xf>
    <xf numFmtId="9" fontId="4" fillId="2" borderId="4" xfId="0" applyNumberFormat="1" applyFont="1" applyFill="1" applyBorder="1" applyAlignment="1">
      <alignment horizontal="center" vertical="center"/>
    </xf>
    <xf numFmtId="0" fontId="4" fillId="2" borderId="4" xfId="0" applyFont="1" applyFill="1" applyBorder="1" applyAlignment="1">
      <alignment horizontal="center" vertical="center"/>
    </xf>
    <xf numFmtId="9" fontId="3" fillId="2" borderId="7" xfId="0" applyNumberFormat="1" applyFont="1" applyFill="1" applyBorder="1" applyAlignment="1">
      <alignment horizontal="center" vertical="center"/>
    </xf>
    <xf numFmtId="0" fontId="2" fillId="3" borderId="39"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29" fillId="0" borderId="0" xfId="0" applyFont="1"/>
    <xf numFmtId="0" fontId="0" fillId="0" borderId="0" xfId="0" applyAlignment="1">
      <alignment horizontal="center" vertical="center"/>
    </xf>
    <xf numFmtId="0" fontId="0" fillId="0" borderId="0" xfId="0" applyAlignment="1">
      <alignment horizontal="center"/>
    </xf>
    <xf numFmtId="17" fontId="0" fillId="0" borderId="8" xfId="0" quotePrefix="1" applyNumberFormat="1" applyBorder="1" applyAlignment="1">
      <alignment horizontal="center"/>
    </xf>
    <xf numFmtId="171" fontId="0" fillId="0" borderId="0" xfId="5" applyNumberFormat="1" applyFont="1"/>
    <xf numFmtId="3" fontId="0" fillId="0" borderId="8" xfId="0" applyNumberFormat="1" applyBorder="1"/>
    <xf numFmtId="0" fontId="0" fillId="9" borderId="13" xfId="0" applyFill="1"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wrapText="1"/>
    </xf>
    <xf numFmtId="0" fontId="0" fillId="9" borderId="13" xfId="0" applyFill="1" applyBorder="1" applyAlignment="1">
      <alignment horizontal="center" vertical="center" wrapText="1"/>
    </xf>
    <xf numFmtId="0" fontId="0" fillId="0" borderId="13" xfId="0" applyBorder="1" applyAlignment="1">
      <alignment horizontal="center" vertical="center" wrapText="1"/>
    </xf>
    <xf numFmtId="3" fontId="0" fillId="9" borderId="10" xfId="0" applyNumberFormat="1" applyFill="1" applyBorder="1" applyAlignment="1">
      <alignment horizontal="center" vertical="center" wrapText="1"/>
    </xf>
    <xf numFmtId="3" fontId="0" fillId="9" borderId="13" xfId="0" applyNumberFormat="1" applyFill="1" applyBorder="1" applyAlignment="1">
      <alignment horizontal="center" vertical="center" wrapText="1"/>
    </xf>
    <xf numFmtId="3" fontId="0" fillId="9" borderId="13" xfId="0" applyNumberFormat="1" applyFill="1" applyBorder="1" applyAlignment="1">
      <alignment horizontal="center" vertical="center"/>
    </xf>
    <xf numFmtId="3" fontId="0" fillId="0" borderId="13" xfId="0" applyNumberFormat="1" applyBorder="1" applyAlignment="1">
      <alignment horizontal="center" vertical="center"/>
    </xf>
    <xf numFmtId="3" fontId="0" fillId="0" borderId="13" xfId="0" applyNumberFormat="1" applyBorder="1" applyAlignment="1">
      <alignment horizontal="center"/>
    </xf>
    <xf numFmtId="3" fontId="0" fillId="9" borderId="10" xfId="0" applyNumberFormat="1" applyFill="1" applyBorder="1" applyAlignment="1">
      <alignment horizontal="center" vertical="center"/>
    </xf>
    <xf numFmtId="3" fontId="0" fillId="0" borderId="0" xfId="0" applyNumberFormat="1" applyAlignment="1">
      <alignment horizontal="center" vertical="center"/>
    </xf>
    <xf numFmtId="9" fontId="0" fillId="0" borderId="0" xfId="0" applyNumberFormat="1" applyAlignment="1">
      <alignment horizontal="center" vertical="center"/>
    </xf>
    <xf numFmtId="0" fontId="23" fillId="10" borderId="0" xfId="0" applyFont="1" applyFill="1" applyAlignment="1">
      <alignment horizontal="center" vertical="center"/>
    </xf>
    <xf numFmtId="0" fontId="0" fillId="10" borderId="0" xfId="0" applyFill="1" applyAlignment="1">
      <alignment horizontal="center" vertical="center"/>
    </xf>
    <xf numFmtId="0" fontId="23" fillId="0" borderId="0" xfId="0" applyFont="1" applyAlignment="1">
      <alignment horizontal="center" vertical="center"/>
    </xf>
    <xf numFmtId="0" fontId="23" fillId="9" borderId="0" xfId="0" applyFont="1" applyFill="1" applyAlignment="1">
      <alignment horizontal="center" vertical="center"/>
    </xf>
    <xf numFmtId="0" fontId="0" fillId="9" borderId="0" xfId="0" applyFill="1" applyAlignment="1">
      <alignment horizontal="center" vertical="center"/>
    </xf>
    <xf numFmtId="0" fontId="23" fillId="11" borderId="0" xfId="0" applyFont="1" applyFill="1" applyAlignment="1">
      <alignment horizontal="center" vertical="center"/>
    </xf>
    <xf numFmtId="0" fontId="0" fillId="11" borderId="0" xfId="0" applyFill="1" applyAlignment="1">
      <alignment horizontal="center" vertical="center"/>
    </xf>
    <xf numFmtId="3" fontId="23" fillId="0" borderId="13" xfId="0" applyNumberFormat="1" applyFont="1" applyBorder="1" applyAlignment="1">
      <alignment horizontal="center" vertical="center" wrapText="1"/>
    </xf>
    <xf numFmtId="9" fontId="23" fillId="0" borderId="13" xfId="0" applyNumberFormat="1" applyFont="1" applyBorder="1" applyAlignment="1">
      <alignment horizontal="center" vertical="center" wrapText="1"/>
    </xf>
    <xf numFmtId="3" fontId="23" fillId="0" borderId="14" xfId="0" applyNumberFormat="1" applyFont="1" applyBorder="1" applyAlignment="1">
      <alignment horizontal="center" vertical="center" wrapText="1"/>
    </xf>
    <xf numFmtId="3" fontId="0" fillId="0" borderId="16" xfId="0" applyNumberFormat="1" applyBorder="1" applyAlignment="1">
      <alignment horizontal="center"/>
    </xf>
    <xf numFmtId="9" fontId="0" fillId="0" borderId="16" xfId="0" applyNumberFormat="1" applyBorder="1" applyAlignment="1">
      <alignment horizontal="center"/>
    </xf>
    <xf numFmtId="9" fontId="0" fillId="0" borderId="12" xfId="0" applyNumberFormat="1" applyBorder="1" applyAlignment="1">
      <alignment horizontal="center"/>
    </xf>
    <xf numFmtId="9" fontId="0" fillId="0" borderId="13" xfId="0" applyNumberFormat="1" applyBorder="1" applyAlignment="1">
      <alignment horizontal="center"/>
    </xf>
    <xf numFmtId="169" fontId="0" fillId="0" borderId="13" xfId="0" applyNumberFormat="1" applyBorder="1" applyAlignment="1">
      <alignment horizontal="center"/>
    </xf>
    <xf numFmtId="9" fontId="0" fillId="0" borderId="9" xfId="0" applyNumberFormat="1" applyBorder="1" applyAlignment="1">
      <alignment horizontal="center"/>
    </xf>
    <xf numFmtId="169" fontId="0" fillId="0" borderId="0" xfId="0" applyNumberFormat="1"/>
    <xf numFmtId="165" fontId="0" fillId="0" borderId="0" xfId="0" applyNumberFormat="1" applyAlignment="1">
      <alignment horizontal="center"/>
    </xf>
    <xf numFmtId="165" fontId="0" fillId="11" borderId="0" xfId="0" applyNumberFormat="1" applyFill="1" applyAlignment="1">
      <alignment horizontal="center"/>
    </xf>
    <xf numFmtId="0" fontId="0" fillId="0" borderId="0" xfId="0" applyAlignment="1">
      <alignment horizontal="left"/>
    </xf>
    <xf numFmtId="0" fontId="6" fillId="0" borderId="0" xfId="0" applyFont="1" applyAlignment="1">
      <alignment horizontal="center" vertical="center" wrapText="1"/>
    </xf>
    <xf numFmtId="9" fontId="5" fillId="0" borderId="0" xfId="1" applyFont="1" applyAlignment="1">
      <alignment vertical="center"/>
    </xf>
    <xf numFmtId="165" fontId="5" fillId="0" borderId="0" xfId="0" applyNumberFormat="1" applyFont="1" applyAlignment="1">
      <alignment horizontal="left" vertical="center" wrapText="1"/>
    </xf>
    <xf numFmtId="1" fontId="5" fillId="2" borderId="8" xfId="0" quotePrefix="1" applyNumberFormat="1" applyFont="1" applyFill="1" applyBorder="1" applyAlignment="1">
      <alignment horizontal="center" vertical="center"/>
    </xf>
    <xf numFmtId="3" fontId="0" fillId="0" borderId="0" xfId="0" applyNumberFormat="1" applyAlignment="1">
      <alignment wrapText="1"/>
    </xf>
    <xf numFmtId="0" fontId="23" fillId="0" borderId="0" xfId="0" applyFont="1" applyAlignment="1">
      <alignment wrapText="1"/>
    </xf>
    <xf numFmtId="9" fontId="0" fillId="0" borderId="0" xfId="1" applyFont="1" applyAlignment="1">
      <alignment wrapText="1"/>
    </xf>
    <xf numFmtId="1" fontId="5" fillId="2" borderId="3" xfId="0" quotePrefix="1" applyNumberFormat="1" applyFont="1" applyFill="1" applyBorder="1" applyAlignment="1">
      <alignment horizontal="center" vertical="center"/>
    </xf>
    <xf numFmtId="3" fontId="3" fillId="2" borderId="10" xfId="0" applyNumberFormat="1" applyFont="1" applyFill="1" applyBorder="1" applyAlignment="1">
      <alignment horizontal="center" vertical="center"/>
    </xf>
    <xf numFmtId="4" fontId="0" fillId="0" borderId="0" xfId="0" applyNumberFormat="1" applyAlignment="1">
      <alignment horizontal="center"/>
    </xf>
    <xf numFmtId="167" fontId="5" fillId="2" borderId="3" xfId="0" quotePrefix="1" applyNumberFormat="1" applyFont="1" applyFill="1" applyBorder="1" applyAlignment="1">
      <alignment horizontal="center" vertical="center"/>
    </xf>
    <xf numFmtId="3" fontId="31" fillId="0" borderId="0" xfId="0" applyNumberFormat="1" applyFont="1" applyAlignment="1">
      <alignment horizontal="center" vertical="center"/>
    </xf>
    <xf numFmtId="165" fontId="0" fillId="0" borderId="0" xfId="0" applyNumberFormat="1"/>
    <xf numFmtId="9" fontId="5" fillId="0" borderId="0" xfId="0" applyNumberFormat="1" applyFont="1" applyAlignment="1">
      <alignment horizontal="center" vertical="center"/>
    </xf>
    <xf numFmtId="4" fontId="5" fillId="0" borderId="0" xfId="0" applyNumberFormat="1" applyFont="1" applyAlignment="1">
      <alignment vertical="center"/>
    </xf>
    <xf numFmtId="166" fontId="5" fillId="0" borderId="0" xfId="0" applyNumberFormat="1" applyFont="1" applyAlignment="1">
      <alignment horizontal="center" vertical="center"/>
    </xf>
    <xf numFmtId="9" fontId="5" fillId="2" borderId="8" xfId="0" applyNumberFormat="1" applyFont="1" applyFill="1" applyBorder="1" applyAlignment="1">
      <alignment horizontal="center" vertical="center"/>
    </xf>
    <xf numFmtId="9" fontId="5" fillId="2" borderId="3" xfId="0" applyNumberFormat="1" applyFont="1" applyFill="1" applyBorder="1" applyAlignment="1">
      <alignment horizontal="center" vertical="center" wrapText="1"/>
    </xf>
    <xf numFmtId="0" fontId="35" fillId="0" borderId="0" xfId="0" applyFont="1" applyAlignment="1">
      <alignment vertical="center"/>
    </xf>
    <xf numFmtId="0" fontId="35" fillId="0" borderId="0" xfId="0" applyFont="1"/>
    <xf numFmtId="3" fontId="35" fillId="0" borderId="0" xfId="0" applyNumberFormat="1" applyFont="1" applyAlignment="1">
      <alignment horizontal="center"/>
    </xf>
    <xf numFmtId="0" fontId="0" fillId="0" borderId="5" xfId="0" applyBorder="1"/>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Alignment="1">
      <alignment horizontal="left" vertical="center" wrapText="1"/>
    </xf>
    <xf numFmtId="0" fontId="5" fillId="0" borderId="12" xfId="0" applyFont="1" applyBorder="1" applyAlignment="1">
      <alignment horizontal="left" vertical="center" wrapText="1"/>
    </xf>
    <xf numFmtId="0" fontId="5" fillId="0" borderId="8" xfId="0" applyFont="1" applyBorder="1" applyAlignment="1">
      <alignment horizontal="left" vertical="center" wrapText="1"/>
    </xf>
    <xf numFmtId="0" fontId="15" fillId="0" borderId="0" xfId="0" applyFont="1" applyAlignment="1">
      <alignment horizontal="left" vertical="center" wrapText="1"/>
    </xf>
    <xf numFmtId="0" fontId="35" fillId="0" borderId="0" xfId="0" applyFont="1" applyAlignment="1">
      <alignment horizontal="left" wrapText="1"/>
    </xf>
    <xf numFmtId="0" fontId="1" fillId="3" borderId="37" xfId="0" applyFont="1" applyFill="1" applyBorder="1" applyAlignment="1">
      <alignment horizontal="center" vertical="center" wrapText="1"/>
    </xf>
    <xf numFmtId="0" fontId="1" fillId="3" borderId="19" xfId="0" applyFont="1" applyFill="1" applyBorder="1" applyAlignment="1">
      <alignment horizontal="center" vertical="center" wrapText="1"/>
    </xf>
    <xf numFmtId="0" fontId="1" fillId="3" borderId="38" xfId="0" applyFont="1" applyFill="1" applyBorder="1" applyAlignment="1">
      <alignment horizontal="center" vertical="center" wrapText="1"/>
    </xf>
    <xf numFmtId="1" fontId="5" fillId="0" borderId="12" xfId="0" applyNumberFormat="1" applyFont="1" applyBorder="1" applyAlignment="1">
      <alignment horizontal="left" vertical="center"/>
    </xf>
    <xf numFmtId="1" fontId="5" fillId="0" borderId="8" xfId="0" applyNumberFormat="1" applyFont="1" applyBorder="1" applyAlignment="1">
      <alignment horizontal="left" vertical="center"/>
    </xf>
    <xf numFmtId="0" fontId="2" fillId="3" borderId="5" xfId="0" applyFont="1" applyFill="1" applyBorder="1" applyAlignment="1">
      <alignment horizontal="left" vertical="center"/>
    </xf>
    <xf numFmtId="0" fontId="1" fillId="3" borderId="0" xfId="0" applyFont="1" applyFill="1" applyAlignment="1">
      <alignment horizontal="center" vertical="center" wrapText="1"/>
    </xf>
    <xf numFmtId="0" fontId="1" fillId="3" borderId="18"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3" borderId="48" xfId="0" applyFont="1" applyFill="1" applyBorder="1" applyAlignment="1">
      <alignment horizontal="center" vertical="center"/>
    </xf>
    <xf numFmtId="0" fontId="2" fillId="3" borderId="0" xfId="0" applyFont="1" applyFill="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1"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8" xfId="0" applyFont="1" applyFill="1" applyBorder="1" applyAlignment="1">
      <alignment horizontal="center" vertical="center" wrapText="1"/>
    </xf>
    <xf numFmtId="0" fontId="2" fillId="6" borderId="0" xfId="0" applyFont="1" applyFill="1" applyAlignment="1">
      <alignment horizontal="center" vertical="center"/>
    </xf>
    <xf numFmtId="0" fontId="3" fillId="2" borderId="46"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47" xfId="0" applyFont="1" applyFill="1" applyBorder="1" applyAlignment="1">
      <alignment horizontal="center" vertical="center"/>
    </xf>
    <xf numFmtId="0" fontId="0" fillId="9" borderId="13" xfId="0" applyFill="1" applyBorder="1" applyAlignment="1">
      <alignment horizontal="center" vertical="center"/>
    </xf>
    <xf numFmtId="0" fontId="0" fillId="0" borderId="13" xfId="0" applyBorder="1" applyAlignment="1">
      <alignment horizontal="center" vertical="center"/>
    </xf>
    <xf numFmtId="0" fontId="30" fillId="6" borderId="0" xfId="0" applyFont="1" applyFill="1" applyAlignment="1">
      <alignment horizontal="center" vertical="center"/>
    </xf>
    <xf numFmtId="0" fontId="0" fillId="0" borderId="13" xfId="0" applyBorder="1" applyAlignment="1">
      <alignment horizontal="center"/>
    </xf>
  </cellXfs>
  <cellStyles count="10">
    <cellStyle name="Comma" xfId="5" builtinId="3"/>
    <cellStyle name="Comma 2" xfId="4" xr:uid="{9CB8CF82-1CAE-4707-A8BD-CE425B1E7BA0}"/>
    <cellStyle name="Comma 3" xfId="6" xr:uid="{4F863304-5F40-4C46-A33D-6783A3E603BC}"/>
    <cellStyle name="Comma 4" xfId="9" xr:uid="{01B7D155-F25B-4C07-A2EC-B31F145FEDA1}"/>
    <cellStyle name="Normal" xfId="0" builtinId="0"/>
    <cellStyle name="Normal 2" xfId="3" xr:uid="{8BE77E32-B4AD-489F-AFFE-C3C8686290EE}"/>
    <cellStyle name="Normal 2 2" xfId="7" xr:uid="{2D40603A-9BDA-4FC8-B271-E2D1005D2992}"/>
    <cellStyle name="Normal 4" xfId="2" xr:uid="{A04E39F8-5EB6-4D49-9233-37F6B2A8DF06}"/>
    <cellStyle name="Percent" xfId="1" builtinId="5"/>
    <cellStyle name="Table" xfId="8" xr:uid="{46FB769E-B662-4D54-8B7C-CEB24F508174}"/>
  </cellStyles>
  <dxfs count="0"/>
  <tableStyles count="0" defaultTableStyle="TableStyleMedium2" defaultPivotStyle="PivotStyleLight16"/>
  <colors>
    <mruColors>
      <color rgb="FF132547"/>
      <color rgb="FF76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81277814639199E-2"/>
          <c:y val="2.0428572793070057E-2"/>
          <c:w val="0.96813692778359972"/>
          <c:h val="0.85079853185930088"/>
        </c:manualLayout>
      </c:layout>
      <c:barChart>
        <c:barDir val="col"/>
        <c:grouping val="stacked"/>
        <c:varyColors val="0"/>
        <c:ser>
          <c:idx val="0"/>
          <c:order val="0"/>
          <c:tx>
            <c:strRef>
              <c:f>'Mature Portfolio Financials'!$L$105</c:f>
              <c:strCache>
                <c:ptCount val="1"/>
                <c:pt idx="0">
                  <c:v>Operating</c:v>
                </c:pt>
              </c:strCache>
            </c:strRef>
          </c:tx>
          <c:spPr>
            <a:solidFill>
              <a:srgbClr val="13254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bg1"/>
                    </a:solidFill>
                    <a:latin typeface="Heebo" pitchFamily="2" charset="-79"/>
                    <a:ea typeface="+mn-ea"/>
                    <a:cs typeface="Heebo" pitchFamily="2" charset="-79"/>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Financials'!$M$104:$Q$104</c:f>
              <c:strCache>
                <c:ptCount val="5"/>
                <c:pt idx="0">
                  <c:v>2023</c:v>
                </c:pt>
                <c:pt idx="1">
                  <c:v>2024E</c:v>
                </c:pt>
                <c:pt idx="2">
                  <c:v>2025E</c:v>
                </c:pt>
                <c:pt idx="3">
                  <c:v>2026E</c:v>
                </c:pt>
                <c:pt idx="4">
                  <c:v>2027E</c:v>
                </c:pt>
              </c:strCache>
            </c:strRef>
          </c:cat>
          <c:val>
            <c:numRef>
              <c:f>'Mature Portfolio Financials'!$M$105:$Q$105</c:f>
              <c:numCache>
                <c:formatCode>#,##0</c:formatCode>
                <c:ptCount val="5"/>
                <c:pt idx="0">
                  <c:v>1883</c:v>
                </c:pt>
                <c:pt idx="1">
                  <c:v>1915</c:v>
                </c:pt>
                <c:pt idx="2">
                  <c:v>1915</c:v>
                </c:pt>
                <c:pt idx="3">
                  <c:v>1915</c:v>
                </c:pt>
                <c:pt idx="4">
                  <c:v>1915</c:v>
                </c:pt>
              </c:numCache>
            </c:numRef>
          </c:val>
          <c:extLst>
            <c:ext xmlns:c16="http://schemas.microsoft.com/office/drawing/2014/chart" uri="{C3380CC4-5D6E-409C-BE32-E72D297353CC}">
              <c16:uniqueId val="{00000000-0734-4E34-A841-0200D04EE2F1}"/>
            </c:ext>
          </c:extLst>
        </c:ser>
        <c:ser>
          <c:idx val="1"/>
          <c:order val="1"/>
          <c:tx>
            <c:strRef>
              <c:f>'Mature Portfolio Financials'!$L$106</c:f>
              <c:strCache>
                <c:ptCount val="1"/>
                <c:pt idx="0">
                  <c:v>Under construction</c:v>
                </c:pt>
              </c:strCache>
            </c:strRef>
          </c:tx>
          <c:spPr>
            <a:solidFill>
              <a:schemeClr val="accent5">
                <a:lumMod val="75000"/>
              </a:schemeClr>
            </a:solidFill>
            <a:ln>
              <a:noFill/>
            </a:ln>
            <a:effectLst/>
          </c:spPr>
          <c:invertIfNegative val="0"/>
          <c:dLbls>
            <c:dLbl>
              <c:idx val="1"/>
              <c:layout>
                <c:manualLayout>
                  <c:x val="-3.9073128744148752E-3"/>
                  <c:y val="-3.21598927676247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AE-4C7B-80DA-BDCF14BDC26F}"/>
                </c:ext>
              </c:extLst>
            </c:dLbl>
            <c:dLbl>
              <c:idx val="2"/>
              <c:layout>
                <c:manualLayout>
                  <c:x val="-2.091145111886631E-3"/>
                  <c:y val="6.9366079141704564E-3"/>
                </c:manualLayout>
              </c:layout>
              <c:spPr>
                <a:noFill/>
                <a:ln>
                  <a:noFill/>
                </a:ln>
                <a:effectLst/>
              </c:spPr>
              <c:txPr>
                <a:bodyPr rot="0" spcFirstLastPara="1" vertOverflow="ellipsis" vert="horz" wrap="square" lIns="38100" tIns="19050" rIns="38100" bIns="19050" anchor="ctr" anchorCtr="1">
                  <a:noAutofit/>
                </a:bodyPr>
                <a:lstStyle/>
                <a:p>
                  <a:pPr>
                    <a:defRPr sz="1400" b="0" i="0" u="none" strike="noStrike" baseline="0">
                      <a:solidFill>
                        <a:schemeClr val="bg1"/>
                      </a:solidFill>
                      <a:latin typeface="+mn-lt"/>
                      <a:ea typeface="+mn-ea"/>
                      <a:cs typeface="+mn-cs"/>
                    </a:defRPr>
                  </a:pPr>
                  <a:endParaRPr lang="en-IL"/>
                </a:p>
              </c:txPr>
              <c:dLblPos val="ctr"/>
              <c:showLegendKey val="0"/>
              <c:showVal val="1"/>
              <c:showCatName val="0"/>
              <c:showSerName val="0"/>
              <c:showPercent val="0"/>
              <c:showBubbleSize val="0"/>
              <c:extLst>
                <c:ext xmlns:c15="http://schemas.microsoft.com/office/drawing/2012/chart" uri="{CE6537A1-D6FC-4f65-9D91-7224C49458BB}">
                  <c15:layout>
                    <c:manualLayout>
                      <c:w val="5.2462061659598651E-2"/>
                      <c:h val="0.10713638405460246"/>
                    </c:manualLayout>
                  </c15:layout>
                </c:ext>
                <c:ext xmlns:c16="http://schemas.microsoft.com/office/drawing/2014/chart" uri="{C3380CC4-5D6E-409C-BE32-E72D297353CC}">
                  <c16:uniqueId val="{00000000-4CEC-4E06-AA3F-2BF01ECA72F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bg1"/>
                    </a:solidFill>
                    <a:latin typeface="+mn-lt"/>
                    <a:ea typeface="+mn-ea"/>
                    <a:cs typeface="+mn-cs"/>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Financials'!$M$104:$Q$104</c:f>
              <c:strCache>
                <c:ptCount val="5"/>
                <c:pt idx="0">
                  <c:v>2023</c:v>
                </c:pt>
                <c:pt idx="1">
                  <c:v>2024E</c:v>
                </c:pt>
                <c:pt idx="2">
                  <c:v>2025E</c:v>
                </c:pt>
                <c:pt idx="3">
                  <c:v>2026E</c:v>
                </c:pt>
                <c:pt idx="4">
                  <c:v>2027E</c:v>
                </c:pt>
              </c:strCache>
            </c:strRef>
          </c:cat>
          <c:val>
            <c:numRef>
              <c:f>'Mature Portfolio Financials'!$M$106:$Q$106</c:f>
              <c:numCache>
                <c:formatCode>#,##0</c:formatCode>
                <c:ptCount val="5"/>
                <c:pt idx="0">
                  <c:v>0</c:v>
                </c:pt>
                <c:pt idx="1">
                  <c:v>514</c:v>
                </c:pt>
                <c:pt idx="2">
                  <c:v>608</c:v>
                </c:pt>
                <c:pt idx="3">
                  <c:v>608</c:v>
                </c:pt>
                <c:pt idx="4">
                  <c:v>608</c:v>
                </c:pt>
              </c:numCache>
            </c:numRef>
          </c:val>
          <c:extLst>
            <c:ext xmlns:c16="http://schemas.microsoft.com/office/drawing/2014/chart" uri="{C3380CC4-5D6E-409C-BE32-E72D297353CC}">
              <c16:uniqueId val="{00000001-0734-4E34-A841-0200D04EE2F1}"/>
            </c:ext>
          </c:extLst>
        </c:ser>
        <c:ser>
          <c:idx val="2"/>
          <c:order val="2"/>
          <c:tx>
            <c:strRef>
              <c:f>'Mature Portfolio Financials'!$L$107</c:f>
              <c:strCache>
                <c:ptCount val="1"/>
                <c:pt idx="0">
                  <c:v>Pre construction</c:v>
                </c:pt>
              </c:strCache>
            </c:strRef>
          </c:tx>
          <c:spPr>
            <a:solidFill>
              <a:srgbClr val="00B05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1-E2AE-4C7B-80DA-BDCF14BDC26F}"/>
                </c:ext>
              </c:extLst>
            </c:dLbl>
            <c:dLbl>
              <c:idx val="2"/>
              <c:layout>
                <c:manualLayout>
                  <c:x val="-2.3421164544561624E-3"/>
                  <c:y val="-7.69398706178400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EC-4E06-AA3F-2BF01ECA72F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bg1"/>
                    </a:solidFill>
                    <a:latin typeface="Heebo" pitchFamily="2" charset="-79"/>
                    <a:ea typeface="+mn-ea"/>
                    <a:cs typeface="Heebo" pitchFamily="2" charset="-79"/>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Financials'!$M$104:$Q$104</c:f>
              <c:strCache>
                <c:ptCount val="5"/>
                <c:pt idx="0">
                  <c:v>2023</c:v>
                </c:pt>
                <c:pt idx="1">
                  <c:v>2024E</c:v>
                </c:pt>
                <c:pt idx="2">
                  <c:v>2025E</c:v>
                </c:pt>
                <c:pt idx="3">
                  <c:v>2026E</c:v>
                </c:pt>
                <c:pt idx="4">
                  <c:v>2027E</c:v>
                </c:pt>
              </c:strCache>
            </c:strRef>
          </c:cat>
          <c:val>
            <c:numRef>
              <c:f>'Mature Portfolio Financials'!$M$107:$Q$107</c:f>
              <c:numCache>
                <c:formatCode>#,##0</c:formatCode>
                <c:ptCount val="5"/>
                <c:pt idx="0">
                  <c:v>0</c:v>
                </c:pt>
                <c:pt idx="1">
                  <c:v>0</c:v>
                </c:pt>
                <c:pt idx="2">
                  <c:v>657</c:v>
                </c:pt>
                <c:pt idx="3">
                  <c:v>2580</c:v>
                </c:pt>
                <c:pt idx="4">
                  <c:v>2874</c:v>
                </c:pt>
              </c:numCache>
            </c:numRef>
          </c:val>
          <c:extLst>
            <c:ext xmlns:c16="http://schemas.microsoft.com/office/drawing/2014/chart" uri="{C3380CC4-5D6E-409C-BE32-E72D297353CC}">
              <c16:uniqueId val="{00000002-0734-4E34-A841-0200D04EE2F1}"/>
            </c:ext>
          </c:extLst>
        </c:ser>
        <c:ser>
          <c:idx val="3"/>
          <c:order val="3"/>
          <c:tx>
            <c:strRef>
              <c:f>'Mature Portfolio Financials'!$L$108</c:f>
              <c:strCache>
                <c:ptCount val="1"/>
                <c:pt idx="0">
                  <c:v>Total</c:v>
                </c:pt>
              </c:strCache>
            </c:strRef>
          </c:tx>
          <c:spPr>
            <a:noFill/>
            <a:ln>
              <a:noFill/>
            </a:ln>
            <a:effectLst/>
          </c:spPr>
          <c:invertIfNegative val="0"/>
          <c:dLbls>
            <c:dLbl>
              <c:idx val="1"/>
              <c:layout>
                <c:manualLayout>
                  <c:x val="1.4234636120108945E-3"/>
                  <c:y val="9.360938997683694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2AE-4C7B-80DA-BDCF14BDC26F}"/>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baseline="0">
                    <a:solidFill>
                      <a:schemeClr val="tx1">
                        <a:lumMod val="65000"/>
                        <a:lumOff val="35000"/>
                      </a:schemeClr>
                    </a:solidFill>
                    <a:latin typeface="Heebo" pitchFamily="2" charset="-79"/>
                    <a:ea typeface="+mn-ea"/>
                    <a:cs typeface="Heebo" pitchFamily="2" charset="-79"/>
                  </a:defRPr>
                </a:pPr>
                <a:endParaRPr lang="en-IL"/>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'Mature Portfolio Financials'!$M$104:$Q$104</c:f>
              <c:strCache>
                <c:ptCount val="5"/>
                <c:pt idx="0">
                  <c:v>2023</c:v>
                </c:pt>
                <c:pt idx="1">
                  <c:v>2024E</c:v>
                </c:pt>
                <c:pt idx="2">
                  <c:v>2025E</c:v>
                </c:pt>
                <c:pt idx="3">
                  <c:v>2026E</c:v>
                </c:pt>
                <c:pt idx="4">
                  <c:v>2027E</c:v>
                </c:pt>
              </c:strCache>
            </c:strRef>
          </c:cat>
          <c:val>
            <c:numRef>
              <c:f>'Mature Portfolio Financials'!$M$108:$Q$108</c:f>
              <c:numCache>
                <c:formatCode>#,##0</c:formatCode>
                <c:ptCount val="5"/>
                <c:pt idx="0">
                  <c:v>1883</c:v>
                </c:pt>
                <c:pt idx="1">
                  <c:v>2429</c:v>
                </c:pt>
                <c:pt idx="2">
                  <c:v>3180</c:v>
                </c:pt>
                <c:pt idx="3">
                  <c:v>5103</c:v>
                </c:pt>
                <c:pt idx="4">
                  <c:v>5396</c:v>
                </c:pt>
              </c:numCache>
            </c:numRef>
          </c:val>
          <c:extLst>
            <c:ext xmlns:c16="http://schemas.microsoft.com/office/drawing/2014/chart" uri="{C3380CC4-5D6E-409C-BE32-E72D297353CC}">
              <c16:uniqueId val="{00000006-0734-4E34-A841-0200D04EE2F1}"/>
            </c:ext>
          </c:extLst>
        </c:ser>
        <c:dLbls>
          <c:showLegendKey val="0"/>
          <c:showVal val="1"/>
          <c:showCatName val="0"/>
          <c:showSerName val="0"/>
          <c:showPercent val="0"/>
          <c:showBubbleSize val="0"/>
        </c:dLbls>
        <c:gapWidth val="50"/>
        <c:overlap val="100"/>
        <c:axId val="1512615247"/>
        <c:axId val="1512616911"/>
      </c:barChart>
      <c:catAx>
        <c:axId val="1512615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baseline="0">
                <a:solidFill>
                  <a:schemeClr val="tx1">
                    <a:lumMod val="65000"/>
                    <a:lumOff val="35000"/>
                  </a:schemeClr>
                </a:solidFill>
                <a:latin typeface="Heebo" pitchFamily="2" charset="-79"/>
                <a:ea typeface="+mn-ea"/>
                <a:cs typeface="Heebo" pitchFamily="2" charset="-79"/>
              </a:defRPr>
            </a:pPr>
            <a:endParaRPr lang="en-IL"/>
          </a:p>
        </c:txPr>
        <c:crossAx val="1512616911"/>
        <c:crosses val="autoZero"/>
        <c:auto val="1"/>
        <c:lblAlgn val="ctr"/>
        <c:lblOffset val="100"/>
        <c:noMultiLvlLbl val="0"/>
      </c:catAx>
      <c:valAx>
        <c:axId val="1512616911"/>
        <c:scaling>
          <c:orientation val="minMax"/>
          <c:max val="6000"/>
        </c:scaling>
        <c:delete val="0"/>
        <c:axPos val="l"/>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IL"/>
          </a:p>
        </c:txPr>
        <c:crossAx val="1512615247"/>
        <c:crosses val="autoZero"/>
        <c:crossBetween val="between"/>
      </c:valAx>
      <c:spPr>
        <a:noFill/>
        <a:ln>
          <a:noFill/>
        </a:ln>
        <a:effectLst/>
      </c:spPr>
    </c:plotArea>
    <c:legend>
      <c:legendPos val="t"/>
      <c:legendEntry>
        <c:idx val="3"/>
        <c:delete val="1"/>
      </c:legendEntry>
      <c:layout>
        <c:manualLayout>
          <c:xMode val="edge"/>
          <c:yMode val="edge"/>
          <c:x val="0.22499447814992177"/>
          <c:y val="2.7385659592512872E-2"/>
          <c:w val="0.55015494852323099"/>
          <c:h val="6.3436868907859364E-2"/>
        </c:manualLayout>
      </c:layout>
      <c:overlay val="0"/>
      <c:spPr>
        <a:noFill/>
        <a:ln>
          <a:noFill/>
        </a:ln>
        <a:effectLst/>
      </c:spPr>
      <c:txPr>
        <a:bodyPr rot="0" spcFirstLastPara="1" vertOverflow="ellipsis" vert="horz" wrap="square" anchor="ctr" anchorCtr="1"/>
        <a:lstStyle/>
        <a:p>
          <a:pPr>
            <a:defRPr sz="1400" b="0" i="0" u="none" strike="noStrike" baseline="0">
              <a:solidFill>
                <a:schemeClr val="tx1">
                  <a:lumMod val="65000"/>
                  <a:lumOff val="35000"/>
                </a:schemeClr>
              </a:solidFill>
              <a:latin typeface="Heebo" pitchFamily="2" charset="-79"/>
              <a:ea typeface="+mn-ea"/>
              <a:cs typeface="Heebo" pitchFamily="2" charset="-79"/>
            </a:defRPr>
          </a:pPr>
          <a:endParaRPr lang="en-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39895</xdr:colOff>
      <xdr:row>4</xdr:row>
      <xdr:rowOff>146117</xdr:rowOff>
    </xdr:from>
    <xdr:to>
      <xdr:col>18</xdr:col>
      <xdr:colOff>38570</xdr:colOff>
      <xdr:row>28</xdr:row>
      <xdr:rowOff>111033</xdr:rowOff>
    </xdr:to>
    <xdr:pic>
      <xdr:nvPicPr>
        <xdr:cNvPr id="3" name="Graphic 11">
          <a:extLst>
            <a:ext uri="{FF2B5EF4-FFF2-40B4-BE49-F238E27FC236}">
              <a16:creationId xmlns:a16="http://schemas.microsoft.com/office/drawing/2014/main" id="{ED4F4B78-F312-BA02-7609-5468AC69A413}"/>
            </a:ext>
          </a:extLst>
        </xdr:cNvPr>
        <xdr:cNvPicPr>
          <a:picLocks noChangeAspect="1"/>
        </xdr:cNvPicPr>
      </xdr:nvPicPr>
      <xdr:blipFill rotWithShape="1">
        <a:blip xmlns:r="http://schemas.openxmlformats.org/officeDocument/2006/relationships" r:embed="rId1">
          <a:extLst>
            <a:ext uri="{96DAC541-7B7A-43D3-8B79-37D633B846F1}">
              <asvg:svgBlip xmlns:asvg="http://schemas.microsoft.com/office/drawing/2016/SVG/main" r:embed="rId2"/>
            </a:ext>
          </a:extLst>
        </a:blip>
        <a:srcRect t="17824" r="1472" b="7176"/>
        <a:stretch/>
      </xdr:blipFill>
      <xdr:spPr>
        <a:xfrm>
          <a:off x="267030" y="1061982"/>
          <a:ext cx="9866575" cy="43114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9632</xdr:colOff>
      <xdr:row>100</xdr:row>
      <xdr:rowOff>230414</xdr:rowOff>
    </xdr:from>
    <xdr:to>
      <xdr:col>8</xdr:col>
      <xdr:colOff>936625</xdr:colOff>
      <xdr:row>113</xdr:row>
      <xdr:rowOff>238125</xdr:rowOff>
    </xdr:to>
    <xdr:graphicFrame macro="">
      <xdr:nvGraphicFramePr>
        <xdr:cNvPr id="6" name="Chart 1">
          <a:extLst>
            <a:ext uri="{FF2B5EF4-FFF2-40B4-BE49-F238E27FC236}">
              <a16:creationId xmlns:a16="http://schemas.microsoft.com/office/drawing/2014/main" id="{64E4E0F1-66FC-54CD-31F2-C853FD7D1A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13607</xdr:rowOff>
    </xdr:from>
    <xdr:to>
      <xdr:col>16</xdr:col>
      <xdr:colOff>359229</xdr:colOff>
      <xdr:row>1048576</xdr:row>
      <xdr:rowOff>153307</xdr:rowOff>
    </xdr:to>
    <xdr:pic>
      <xdr:nvPicPr>
        <xdr:cNvPr id="6" name="Graphic 2">
          <a:extLst>
            <a:ext uri="{FF2B5EF4-FFF2-40B4-BE49-F238E27FC236}">
              <a16:creationId xmlns:a16="http://schemas.microsoft.com/office/drawing/2014/main" id="{AAA516CE-2E46-1C58-C918-65B4FD1D9D6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585107"/>
          <a:ext cx="9960429" cy="64770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Tom Vaknin" id="{4B3A4363-D30E-4EEF-BDC9-4E31D6689FD1}" userId="tomv@enlightenergy.co.il" providerId="PeoplePicker"/>
  <person displayName="Dan Politi" id="{FE9214A3-3DBB-4037-ADDF-FFF8B0A90909}" userId="S::danp@enlightenergy.co.il::ef0649e9-4ffb-40dd-9b43-c9229853bbd6"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 dT="2023-03-08T19:04:12.88" personId="{FE9214A3-3DBB-4037-ADDF-FFF8B0A90909}" id="{AA89DAB6-E858-4FEF-BD2E-A8646A289475}">
    <text>@Tom Vaknin לעדכן מספרים לאור השינויים</text>
    <mentions>
      <mention mentionpersonId="{4B3A4363-D30E-4EEF-BDC9-4E31D6689FD1}" mentionId="{73BF8A73-B1C1-4FC4-9E86-AA2C7D8A2BD2}" startIndex="0" length="11"/>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77D05-3159-478C-A1FA-E5E8E50C8BBE}">
  <sheetPr codeName="Sheet1"/>
  <dimension ref="A1:A10"/>
  <sheetViews>
    <sheetView tabSelected="1" zoomScale="55" zoomScaleNormal="55" workbookViewId="0"/>
  </sheetViews>
  <sheetFormatPr defaultColWidth="0" defaultRowHeight="14.5" zeroHeight="1" x14ac:dyDescent="0.35"/>
  <cols>
    <col min="1" max="1" width="178.81640625" customWidth="1"/>
    <col min="2" max="13" width="8.54296875" hidden="1" customWidth="1"/>
    <col min="14" max="16383" width="8.54296875" hidden="1"/>
    <col min="16384" max="16384" width="8.54296875" hidden="1" customWidth="1"/>
  </cols>
  <sheetData>
    <row r="1" spans="1:1" ht="31.5" customHeight="1" x14ac:dyDescent="0.35">
      <c r="A1" s="74" t="s">
        <v>0</v>
      </c>
    </row>
    <row r="2" spans="1:1" ht="165.65" customHeight="1" x14ac:dyDescent="0.35">
      <c r="A2" s="76" t="s">
        <v>1</v>
      </c>
    </row>
    <row r="3" spans="1:1" ht="337" customHeight="1" x14ac:dyDescent="0.35">
      <c r="A3" s="76" t="s">
        <v>2</v>
      </c>
    </row>
    <row r="4" spans="1:1" ht="109" customHeight="1" x14ac:dyDescent="0.35">
      <c r="A4" s="76" t="s">
        <v>3</v>
      </c>
    </row>
    <row r="5" spans="1:1" ht="141" customHeight="1" x14ac:dyDescent="0.35">
      <c r="A5" s="76" t="s">
        <v>4</v>
      </c>
    </row>
    <row r="6" spans="1:1" ht="187" customHeight="1" x14ac:dyDescent="0.35">
      <c r="A6" s="76" t="s">
        <v>5</v>
      </c>
    </row>
    <row r="7" spans="1:1" ht="92.5" customHeight="1" x14ac:dyDescent="0.35">
      <c r="A7" s="76" t="s">
        <v>6</v>
      </c>
    </row>
    <row r="8" spans="1:1" ht="17" x14ac:dyDescent="0.35">
      <c r="A8" s="75"/>
    </row>
    <row r="9" spans="1:1" ht="17" x14ac:dyDescent="0.35">
      <c r="A9" s="75"/>
    </row>
    <row r="10" spans="1:1" x14ac:dyDescent="0.35"/>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92F9-F533-4282-9082-13BE8A9212C9}">
  <sheetPr codeName="Sheet14">
    <tabColor theme="7"/>
  </sheetPr>
  <dimension ref="B2:G34"/>
  <sheetViews>
    <sheetView workbookViewId="0">
      <selection activeCell="C5" sqref="C5"/>
    </sheetView>
  </sheetViews>
  <sheetFormatPr defaultRowHeight="14.5" x14ac:dyDescent="0.35"/>
  <cols>
    <col min="2" max="2" width="2" bestFit="1" customWidth="1"/>
    <col min="3" max="3" width="12.453125" customWidth="1"/>
    <col min="4" max="4" width="2" bestFit="1" customWidth="1"/>
  </cols>
  <sheetData>
    <row r="2" spans="2:7" x14ac:dyDescent="0.35">
      <c r="C2" s="245" t="s">
        <v>197</v>
      </c>
      <c r="E2" s="245" t="s">
        <v>196</v>
      </c>
    </row>
    <row r="3" spans="2:7" x14ac:dyDescent="0.35">
      <c r="B3" t="s">
        <v>126</v>
      </c>
      <c r="C3" s="245">
        <v>99</v>
      </c>
      <c r="D3" t="s">
        <v>126</v>
      </c>
      <c r="E3" s="91">
        <v>105</v>
      </c>
      <c r="F3" s="279">
        <f>C3/E3-1</f>
        <v>-5.7142857142857162E-2</v>
      </c>
    </row>
    <row r="4" spans="2:7" x14ac:dyDescent="0.35">
      <c r="B4" t="s">
        <v>28</v>
      </c>
      <c r="C4" s="245">
        <v>175</v>
      </c>
      <c r="D4" t="s">
        <v>198</v>
      </c>
      <c r="E4" s="91">
        <v>185</v>
      </c>
      <c r="F4" s="279">
        <f>C4/E4-1</f>
        <v>-5.4054054054054057E-2</v>
      </c>
    </row>
    <row r="5" spans="2:7" x14ac:dyDescent="0.35">
      <c r="B5" t="s">
        <v>29</v>
      </c>
      <c r="C5" s="245">
        <v>57</v>
      </c>
      <c r="D5" t="s">
        <v>29</v>
      </c>
      <c r="E5" s="91">
        <v>60</v>
      </c>
      <c r="F5" s="279">
        <f>C5/E5-1</f>
        <v>-5.0000000000000044E-2</v>
      </c>
    </row>
    <row r="6" spans="2:7" x14ac:dyDescent="0.35">
      <c r="B6" t="s">
        <v>130</v>
      </c>
      <c r="C6" s="245">
        <v>312</v>
      </c>
      <c r="D6" t="s">
        <v>130</v>
      </c>
      <c r="E6" s="91">
        <v>331</v>
      </c>
      <c r="F6" s="279">
        <f>C6/E6-1</f>
        <v>-5.7401812688821718E-2</v>
      </c>
    </row>
    <row r="7" spans="2:7" x14ac:dyDescent="0.35">
      <c r="B7" t="s">
        <v>132</v>
      </c>
      <c r="C7" s="245" t="s">
        <v>135</v>
      </c>
      <c r="F7" s="280"/>
    </row>
    <row r="8" spans="2:7" x14ac:dyDescent="0.35">
      <c r="B8" t="s">
        <v>32</v>
      </c>
      <c r="C8" s="245" t="s">
        <v>9</v>
      </c>
      <c r="D8" t="s">
        <v>32</v>
      </c>
      <c r="E8" s="91" t="s">
        <v>9</v>
      </c>
      <c r="F8" s="280"/>
    </row>
    <row r="9" spans="2:7" x14ac:dyDescent="0.35">
      <c r="B9" t="s">
        <v>33</v>
      </c>
      <c r="C9" s="245" t="s">
        <v>135</v>
      </c>
      <c r="D9" t="s">
        <v>33</v>
      </c>
      <c r="E9" s="91" t="s">
        <v>135</v>
      </c>
      <c r="F9" s="280"/>
    </row>
    <row r="10" spans="2:7" x14ac:dyDescent="0.35">
      <c r="B10" t="s">
        <v>34</v>
      </c>
      <c r="C10" s="245" t="s">
        <v>135</v>
      </c>
      <c r="D10" t="s">
        <v>34</v>
      </c>
      <c r="E10" s="91" t="s">
        <v>135</v>
      </c>
      <c r="F10" s="280"/>
    </row>
    <row r="11" spans="2:7" x14ac:dyDescent="0.35">
      <c r="B11" t="s">
        <v>35</v>
      </c>
      <c r="C11" s="245">
        <v>91</v>
      </c>
      <c r="D11" t="s">
        <v>35</v>
      </c>
      <c r="E11" s="91">
        <v>92.078183669428952</v>
      </c>
      <c r="F11" s="279">
        <f t="shared" ref="F11:F16" si="0">C11/E11-1</f>
        <v>-1.1709436768428838E-2</v>
      </c>
    </row>
    <row r="12" spans="2:7" x14ac:dyDescent="0.35">
      <c r="B12" t="s">
        <v>37</v>
      </c>
      <c r="C12" s="245">
        <v>97</v>
      </c>
      <c r="D12" t="s">
        <v>37</v>
      </c>
      <c r="E12" s="91">
        <v>98.064303249710107</v>
      </c>
      <c r="F12" s="279">
        <f t="shared" si="0"/>
        <v>-1.0853115909057909E-2</v>
      </c>
    </row>
    <row r="13" spans="2:7" x14ac:dyDescent="0.35">
      <c r="B13" t="s">
        <v>39</v>
      </c>
      <c r="C13" s="245">
        <v>108</v>
      </c>
      <c r="D13" t="s">
        <v>39</v>
      </c>
      <c r="E13" s="91">
        <v>108.95238566620471</v>
      </c>
      <c r="F13" s="279">
        <f t="shared" si="0"/>
        <v>-8.7413016280571965E-3</v>
      </c>
      <c r="G13" s="281" t="s">
        <v>246</v>
      </c>
    </row>
    <row r="14" spans="2:7" x14ac:dyDescent="0.35">
      <c r="B14" t="s">
        <v>40</v>
      </c>
      <c r="C14" s="245">
        <v>125</v>
      </c>
      <c r="D14" t="s">
        <v>40</v>
      </c>
      <c r="E14" s="91">
        <v>126.28815934609835</v>
      </c>
      <c r="F14" s="279">
        <f t="shared" si="0"/>
        <v>-1.0200159324264879E-2</v>
      </c>
    </row>
    <row r="15" spans="2:7" x14ac:dyDescent="0.35">
      <c r="B15" t="s">
        <v>41</v>
      </c>
      <c r="C15" s="245">
        <v>114</v>
      </c>
      <c r="D15" t="s">
        <v>41</v>
      </c>
      <c r="E15" s="91">
        <v>115.16685963775598</v>
      </c>
      <c r="F15" s="279">
        <f t="shared" si="0"/>
        <v>-1.0131904624526511E-2</v>
      </c>
    </row>
    <row r="16" spans="2:7" x14ac:dyDescent="0.35">
      <c r="B16" t="s">
        <v>42</v>
      </c>
      <c r="C16" s="245">
        <v>77</v>
      </c>
      <c r="D16" t="s">
        <v>42</v>
      </c>
      <c r="E16" s="91">
        <v>78</v>
      </c>
      <c r="F16" s="279">
        <f t="shared" si="0"/>
        <v>-1.2820512820512775E-2</v>
      </c>
    </row>
    <row r="17" spans="2:6" x14ac:dyDescent="0.35">
      <c r="B17" t="s">
        <v>44</v>
      </c>
      <c r="C17" s="245" t="s">
        <v>135</v>
      </c>
      <c r="D17" t="s">
        <v>44</v>
      </c>
      <c r="E17" s="91" t="s">
        <v>135</v>
      </c>
      <c r="F17" s="280"/>
    </row>
    <row r="18" spans="2:6" x14ac:dyDescent="0.35">
      <c r="B18" t="s">
        <v>19</v>
      </c>
      <c r="C18" s="245">
        <v>63</v>
      </c>
      <c r="D18" t="s">
        <v>19</v>
      </c>
      <c r="E18" s="91">
        <v>66.350852927616401</v>
      </c>
      <c r="F18" s="279">
        <f>C18/E18-1</f>
        <v>-5.0502032449709744E-2</v>
      </c>
    </row>
    <row r="19" spans="2:6" x14ac:dyDescent="0.35">
      <c r="B19" t="s">
        <v>348</v>
      </c>
      <c r="C19" s="245" t="s">
        <v>135</v>
      </c>
      <c r="D19" t="s">
        <v>348</v>
      </c>
      <c r="E19" s="91" t="s">
        <v>135</v>
      </c>
      <c r="F19" s="280"/>
    </row>
    <row r="20" spans="2:6" x14ac:dyDescent="0.35">
      <c r="B20" t="s">
        <v>157</v>
      </c>
      <c r="C20" s="245" t="s">
        <v>9</v>
      </c>
      <c r="F20" s="280"/>
    </row>
    <row r="21" spans="2:6" x14ac:dyDescent="0.35">
      <c r="B21" t="e">
        <v>#REF!</v>
      </c>
      <c r="C21" s="245" t="e">
        <v>#REF!</v>
      </c>
      <c r="D21" t="s">
        <v>136</v>
      </c>
      <c r="E21" s="91">
        <v>96</v>
      </c>
      <c r="F21" s="279" t="e">
        <f>C21/E21-1</f>
        <v>#REF!</v>
      </c>
    </row>
    <row r="22" spans="2:6" x14ac:dyDescent="0.35">
      <c r="B22" t="s">
        <v>68</v>
      </c>
      <c r="C22" s="245">
        <v>73</v>
      </c>
      <c r="E22" s="91"/>
      <c r="F22" s="280"/>
    </row>
    <row r="23" spans="2:6" x14ac:dyDescent="0.35">
      <c r="B23" t="s">
        <v>65</v>
      </c>
      <c r="C23" s="245" t="s">
        <v>9</v>
      </c>
      <c r="D23" t="s">
        <v>65</v>
      </c>
      <c r="E23" s="91"/>
      <c r="F23" s="280"/>
    </row>
    <row r="24" spans="2:6" x14ac:dyDescent="0.35">
      <c r="B24" t="s">
        <v>19</v>
      </c>
      <c r="C24" s="245" t="s">
        <v>9</v>
      </c>
      <c r="D24" t="s">
        <v>19</v>
      </c>
      <c r="F24" s="280"/>
    </row>
    <row r="25" spans="2:6" x14ac:dyDescent="0.35">
      <c r="B25" t="s">
        <v>75</v>
      </c>
      <c r="C25" s="245" t="s">
        <v>135</v>
      </c>
      <c r="D25" t="s">
        <v>75</v>
      </c>
      <c r="E25" s="91" t="s">
        <v>135</v>
      </c>
      <c r="F25" s="280"/>
    </row>
    <row r="26" spans="2:6" x14ac:dyDescent="0.35">
      <c r="B26" t="s">
        <v>79</v>
      </c>
      <c r="C26" s="245" t="s">
        <v>135</v>
      </c>
      <c r="F26" s="280"/>
    </row>
    <row r="27" spans="2:6" x14ac:dyDescent="0.35">
      <c r="B27" t="s">
        <v>166</v>
      </c>
      <c r="C27" s="245" t="s">
        <v>135</v>
      </c>
      <c r="D27" t="s">
        <v>166</v>
      </c>
      <c r="E27" s="91" t="s">
        <v>135</v>
      </c>
      <c r="F27" s="280"/>
    </row>
    <row r="28" spans="2:6" x14ac:dyDescent="0.35">
      <c r="B28" t="s">
        <v>169</v>
      </c>
      <c r="C28" s="245" t="s">
        <v>135</v>
      </c>
      <c r="D28" t="s">
        <v>169</v>
      </c>
      <c r="E28" s="91" t="s">
        <v>135</v>
      </c>
      <c r="F28" s="280"/>
    </row>
    <row r="29" spans="2:6" x14ac:dyDescent="0.35">
      <c r="B29" t="s">
        <v>76</v>
      </c>
      <c r="C29" s="245" t="s">
        <v>135</v>
      </c>
      <c r="D29" t="s">
        <v>76</v>
      </c>
      <c r="E29" s="91" t="s">
        <v>135</v>
      </c>
      <c r="F29" s="280"/>
    </row>
    <row r="30" spans="2:6" x14ac:dyDescent="0.35">
      <c r="B30" t="s">
        <v>84</v>
      </c>
      <c r="C30" s="245" t="s">
        <v>9</v>
      </c>
      <c r="D30" t="s">
        <v>84</v>
      </c>
      <c r="E30" s="91" t="s">
        <v>9</v>
      </c>
      <c r="F30" s="280"/>
    </row>
    <row r="31" spans="2:6" x14ac:dyDescent="0.35">
      <c r="B31" t="s">
        <v>180</v>
      </c>
      <c r="C31" s="245" t="s">
        <v>9</v>
      </c>
      <c r="D31" t="s">
        <v>180</v>
      </c>
      <c r="E31" s="91" t="s">
        <v>9</v>
      </c>
      <c r="F31" s="280"/>
    </row>
    <row r="32" spans="2:6" x14ac:dyDescent="0.35">
      <c r="B32" t="s">
        <v>182</v>
      </c>
      <c r="C32" s="245" t="s">
        <v>9</v>
      </c>
      <c r="D32" t="s">
        <v>182</v>
      </c>
      <c r="E32" s="91" t="s">
        <v>9</v>
      </c>
      <c r="F32" s="280"/>
    </row>
    <row r="33" spans="2:6" x14ac:dyDescent="0.35">
      <c r="B33" t="s">
        <v>183</v>
      </c>
      <c r="C33" s="245" t="s">
        <v>9</v>
      </c>
      <c r="D33" t="s">
        <v>183</v>
      </c>
      <c r="E33" s="91" t="s">
        <v>9</v>
      </c>
      <c r="F33" s="280"/>
    </row>
    <row r="34" spans="2:6" x14ac:dyDescent="0.35">
      <c r="B34" t="s">
        <v>19</v>
      </c>
      <c r="C34" s="245" t="s">
        <v>9</v>
      </c>
      <c r="E34" s="91"/>
      <c r="F34" s="280"/>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D48AB-24BD-4EDE-938C-B6D021FAB98F}">
  <sheetPr codeName="Sheet2">
    <tabColor theme="1"/>
  </sheetPr>
  <dimension ref="A1:U46"/>
  <sheetViews>
    <sheetView showGridLines="0" zoomScale="55" zoomScaleNormal="55" workbookViewId="0"/>
  </sheetViews>
  <sheetFormatPr defaultColWidth="0" defaultRowHeight="14.5" zeroHeight="1" x14ac:dyDescent="0.35"/>
  <cols>
    <col min="1" max="1" width="3.453125" customWidth="1"/>
    <col min="2" max="2" width="3.81640625" style="222" customWidth="1"/>
    <col min="3" max="11" width="8.54296875" style="222" customWidth="1"/>
    <col min="12" max="13" width="8.54296875" style="126" customWidth="1"/>
    <col min="14" max="20" width="8.54296875" customWidth="1"/>
    <col min="21" max="21" width="0" hidden="1" customWidth="1"/>
    <col min="22" max="16384" width="8.54296875" hidden="1"/>
  </cols>
  <sheetData>
    <row r="1" spans="2:21" x14ac:dyDescent="0.35">
      <c r="B1"/>
      <c r="C1"/>
      <c r="D1"/>
      <c r="E1"/>
      <c r="F1"/>
      <c r="G1"/>
      <c r="H1"/>
      <c r="I1"/>
      <c r="J1"/>
      <c r="K1"/>
      <c r="L1"/>
      <c r="M1"/>
    </row>
    <row r="2" spans="2:21" x14ac:dyDescent="0.35">
      <c r="B2"/>
      <c r="C2"/>
      <c r="D2"/>
      <c r="E2"/>
      <c r="F2"/>
      <c r="G2"/>
      <c r="H2"/>
      <c r="I2"/>
      <c r="J2"/>
      <c r="K2"/>
      <c r="L2"/>
      <c r="M2"/>
    </row>
    <row r="3" spans="2:21" s="3" customFormat="1" ht="27" customHeight="1" x14ac:dyDescent="0.35">
      <c r="B3" s="21" t="s">
        <v>7</v>
      </c>
      <c r="C3" s="21"/>
      <c r="D3" s="21"/>
      <c r="E3" s="22"/>
      <c r="F3" s="22"/>
      <c r="G3" s="22"/>
      <c r="H3" s="22"/>
      <c r="I3" s="22"/>
      <c r="J3" s="22"/>
      <c r="K3" s="22"/>
      <c r="L3" s="22"/>
      <c r="M3" s="22"/>
      <c r="N3" s="22"/>
      <c r="O3" s="22"/>
      <c r="P3" s="22"/>
      <c r="Q3" s="22"/>
      <c r="R3" s="22"/>
      <c r="S3" s="22"/>
      <c r="T3"/>
      <c r="U3"/>
    </row>
    <row r="4" spans="2:21" x14ac:dyDescent="0.35">
      <c r="B4"/>
      <c r="C4"/>
      <c r="D4"/>
      <c r="E4"/>
      <c r="F4"/>
      <c r="G4"/>
      <c r="H4"/>
      <c r="I4"/>
      <c r="J4"/>
      <c r="K4"/>
      <c r="L4"/>
      <c r="M4"/>
    </row>
    <row r="5" spans="2:21" x14ac:dyDescent="0.35">
      <c r="B5"/>
      <c r="C5"/>
      <c r="D5"/>
      <c r="E5"/>
      <c r="F5"/>
      <c r="G5"/>
      <c r="H5"/>
      <c r="I5"/>
      <c r="J5"/>
      <c r="K5"/>
      <c r="L5"/>
      <c r="M5"/>
    </row>
    <row r="6" spans="2:21" x14ac:dyDescent="0.35">
      <c r="B6"/>
      <c r="D6"/>
      <c r="E6"/>
      <c r="F6"/>
      <c r="G6"/>
      <c r="H6"/>
      <c r="I6"/>
      <c r="J6"/>
      <c r="K6"/>
      <c r="L6"/>
      <c r="M6"/>
    </row>
    <row r="7" spans="2:21" x14ac:dyDescent="0.35">
      <c r="B7"/>
      <c r="C7"/>
      <c r="D7"/>
      <c r="E7"/>
      <c r="F7"/>
      <c r="G7"/>
      <c r="H7"/>
      <c r="I7"/>
      <c r="J7"/>
      <c r="K7"/>
      <c r="L7"/>
      <c r="M7"/>
    </row>
    <row r="8" spans="2:21" x14ac:dyDescent="0.35">
      <c r="B8"/>
      <c r="C8"/>
      <c r="D8"/>
      <c r="E8"/>
      <c r="F8"/>
      <c r="G8"/>
      <c r="H8"/>
      <c r="I8"/>
      <c r="J8"/>
      <c r="K8"/>
      <c r="L8"/>
      <c r="M8"/>
    </row>
    <row r="9" spans="2:21" x14ac:dyDescent="0.35">
      <c r="B9"/>
      <c r="C9"/>
      <c r="D9"/>
      <c r="E9"/>
      <c r="F9"/>
      <c r="G9"/>
      <c r="H9"/>
      <c r="I9"/>
      <c r="J9"/>
      <c r="K9"/>
      <c r="L9"/>
      <c r="M9"/>
    </row>
    <row r="10" spans="2:21" x14ac:dyDescent="0.35">
      <c r="B10"/>
      <c r="C10"/>
      <c r="D10"/>
      <c r="E10"/>
      <c r="F10"/>
      <c r="G10"/>
      <c r="H10"/>
      <c r="I10"/>
      <c r="J10"/>
      <c r="K10"/>
      <c r="L10"/>
      <c r="M10"/>
    </row>
    <row r="11" spans="2:21" x14ac:dyDescent="0.35">
      <c r="B11"/>
      <c r="C11"/>
      <c r="D11"/>
      <c r="E11"/>
      <c r="F11"/>
      <c r="G11"/>
      <c r="H11"/>
      <c r="I11"/>
      <c r="J11"/>
      <c r="K11"/>
      <c r="L11"/>
      <c r="M11"/>
    </row>
    <row r="12" spans="2:21" x14ac:dyDescent="0.35">
      <c r="B12"/>
      <c r="C12"/>
      <c r="D12"/>
      <c r="E12"/>
      <c r="F12"/>
      <c r="G12"/>
      <c r="H12"/>
      <c r="I12"/>
      <c r="J12"/>
      <c r="K12"/>
      <c r="L12"/>
      <c r="M12"/>
    </row>
    <row r="13" spans="2:21" x14ac:dyDescent="0.35">
      <c r="B13"/>
      <c r="C13"/>
      <c r="D13"/>
      <c r="E13"/>
      <c r="F13"/>
      <c r="G13"/>
      <c r="H13"/>
      <c r="I13"/>
      <c r="J13"/>
      <c r="K13"/>
      <c r="L13"/>
      <c r="M13"/>
    </row>
    <row r="14" spans="2:21" x14ac:dyDescent="0.35">
      <c r="B14"/>
      <c r="C14"/>
      <c r="D14"/>
      <c r="E14"/>
      <c r="F14"/>
      <c r="G14"/>
      <c r="H14"/>
      <c r="I14"/>
      <c r="J14"/>
      <c r="K14"/>
      <c r="L14"/>
      <c r="M14"/>
    </row>
    <row r="15" spans="2:21" x14ac:dyDescent="0.35">
      <c r="B15"/>
      <c r="C15"/>
      <c r="D15"/>
      <c r="E15"/>
      <c r="F15"/>
      <c r="G15"/>
      <c r="H15"/>
      <c r="I15"/>
      <c r="J15"/>
      <c r="K15"/>
      <c r="L15"/>
      <c r="M15"/>
    </row>
    <row r="16" spans="2:21" x14ac:dyDescent="0.35">
      <c r="B16"/>
      <c r="C16"/>
      <c r="D16"/>
      <c r="E16"/>
      <c r="F16"/>
      <c r="G16"/>
      <c r="H16"/>
      <c r="I16"/>
      <c r="J16"/>
      <c r="K16"/>
      <c r="L16"/>
      <c r="M16"/>
    </row>
    <row r="17" spans="2:21" x14ac:dyDescent="0.35">
      <c r="B17"/>
      <c r="C17"/>
      <c r="D17"/>
      <c r="E17"/>
      <c r="F17"/>
      <c r="G17"/>
      <c r="H17"/>
      <c r="I17"/>
      <c r="J17"/>
      <c r="K17"/>
      <c r="L17"/>
      <c r="M17"/>
    </row>
    <row r="18" spans="2:21" x14ac:dyDescent="0.35">
      <c r="B18"/>
      <c r="C18"/>
      <c r="D18"/>
      <c r="E18"/>
      <c r="F18"/>
      <c r="G18"/>
      <c r="H18"/>
      <c r="I18"/>
      <c r="J18"/>
      <c r="K18"/>
      <c r="L18"/>
      <c r="M18"/>
    </row>
    <row r="19" spans="2:21" x14ac:dyDescent="0.35">
      <c r="B19"/>
      <c r="C19"/>
      <c r="D19"/>
      <c r="E19"/>
      <c r="F19"/>
      <c r="G19"/>
      <c r="H19"/>
      <c r="I19"/>
      <c r="J19"/>
      <c r="K19"/>
      <c r="L19"/>
      <c r="M19"/>
    </row>
    <row r="20" spans="2:21" x14ac:dyDescent="0.35">
      <c r="B20"/>
      <c r="C20"/>
      <c r="D20"/>
      <c r="E20"/>
      <c r="F20"/>
      <c r="G20"/>
      <c r="H20"/>
      <c r="I20"/>
      <c r="J20"/>
      <c r="K20"/>
      <c r="L20"/>
      <c r="M20"/>
    </row>
    <row r="21" spans="2:21" x14ac:dyDescent="0.35">
      <c r="B21"/>
      <c r="C21"/>
      <c r="D21"/>
      <c r="E21"/>
      <c r="F21"/>
      <c r="G21"/>
      <c r="H21"/>
      <c r="I21"/>
      <c r="J21"/>
      <c r="K21"/>
      <c r="L21"/>
      <c r="M21"/>
    </row>
    <row r="22" spans="2:21" x14ac:dyDescent="0.35">
      <c r="B22"/>
      <c r="C22"/>
      <c r="D22"/>
      <c r="E22"/>
      <c r="F22"/>
      <c r="G22"/>
      <c r="H22"/>
      <c r="I22"/>
      <c r="J22"/>
      <c r="K22"/>
      <c r="L22"/>
      <c r="M22"/>
    </row>
    <row r="23" spans="2:21" x14ac:dyDescent="0.35">
      <c r="B23"/>
      <c r="C23"/>
      <c r="D23"/>
      <c r="E23"/>
      <c r="F23"/>
      <c r="G23"/>
      <c r="H23"/>
      <c r="I23"/>
      <c r="J23"/>
      <c r="K23"/>
      <c r="L23"/>
      <c r="M23"/>
    </row>
    <row r="24" spans="2:21" x14ac:dyDescent="0.35">
      <c r="B24"/>
      <c r="C24"/>
      <c r="D24"/>
      <c r="E24"/>
      <c r="F24"/>
      <c r="G24"/>
      <c r="H24"/>
      <c r="I24"/>
      <c r="J24"/>
      <c r="K24"/>
      <c r="L24"/>
      <c r="M24"/>
    </row>
    <row r="25" spans="2:21" x14ac:dyDescent="0.35">
      <c r="B25"/>
      <c r="C25"/>
      <c r="D25"/>
      <c r="E25"/>
      <c r="F25"/>
      <c r="G25"/>
      <c r="H25"/>
      <c r="I25"/>
      <c r="J25"/>
      <c r="K25"/>
      <c r="L25"/>
      <c r="M25"/>
    </row>
    <row r="26" spans="2:21" x14ac:dyDescent="0.35">
      <c r="B26"/>
      <c r="C26"/>
      <c r="D26"/>
      <c r="E26"/>
      <c r="F26"/>
      <c r="G26"/>
      <c r="H26"/>
      <c r="I26"/>
      <c r="J26"/>
      <c r="K26"/>
      <c r="L26"/>
      <c r="M26"/>
    </row>
    <row r="27" spans="2:21" x14ac:dyDescent="0.35">
      <c r="B27"/>
      <c r="C27"/>
      <c r="D27"/>
      <c r="E27"/>
      <c r="F27"/>
      <c r="G27"/>
      <c r="H27"/>
      <c r="I27"/>
      <c r="J27"/>
      <c r="K27"/>
      <c r="L27"/>
      <c r="M27"/>
    </row>
    <row r="28" spans="2:21" x14ac:dyDescent="0.35">
      <c r="B28"/>
      <c r="C28"/>
      <c r="D28"/>
      <c r="E28"/>
      <c r="F28"/>
      <c r="G28"/>
      <c r="H28"/>
      <c r="I28"/>
      <c r="J28"/>
      <c r="K28"/>
      <c r="L28"/>
      <c r="M28"/>
    </row>
    <row r="29" spans="2:21" x14ac:dyDescent="0.35">
      <c r="B29"/>
      <c r="C29"/>
      <c r="D29"/>
      <c r="E29"/>
      <c r="F29"/>
      <c r="G29"/>
      <c r="H29"/>
      <c r="I29"/>
      <c r="J29"/>
      <c r="K29"/>
      <c r="L29"/>
      <c r="M29"/>
    </row>
    <row r="30" spans="2:21" x14ac:dyDescent="0.35">
      <c r="B30"/>
      <c r="C30"/>
      <c r="D30"/>
      <c r="E30"/>
      <c r="F30"/>
      <c r="G30"/>
      <c r="H30"/>
      <c r="I30"/>
      <c r="J30"/>
      <c r="K30"/>
      <c r="L30"/>
      <c r="M30"/>
    </row>
    <row r="31" spans="2:21" x14ac:dyDescent="0.35">
      <c r="B31"/>
      <c r="C31"/>
      <c r="D31"/>
      <c r="E31"/>
      <c r="F31"/>
      <c r="G31"/>
      <c r="H31"/>
      <c r="I31"/>
      <c r="J31"/>
      <c r="K31"/>
      <c r="L31"/>
      <c r="M31"/>
    </row>
    <row r="32" spans="2:21" s="3" customFormat="1" ht="27" customHeight="1" x14ac:dyDescent="0.35">
      <c r="B32" s="21" t="s">
        <v>8</v>
      </c>
      <c r="C32" s="21"/>
      <c r="D32" s="21"/>
      <c r="E32" s="22"/>
      <c r="F32" s="22"/>
      <c r="G32" s="22"/>
      <c r="H32" s="22"/>
      <c r="I32" s="22"/>
      <c r="J32" s="22"/>
      <c r="K32" s="22"/>
      <c r="L32" s="22"/>
      <c r="M32" s="22"/>
      <c r="N32" s="22"/>
      <c r="O32" s="22"/>
      <c r="P32" s="22"/>
      <c r="Q32" s="22"/>
      <c r="R32" s="22"/>
      <c r="S32" s="22"/>
      <c r="T32"/>
      <c r="U32"/>
    </row>
    <row r="33" spans="1:21" s="3" customFormat="1" ht="27" customHeight="1" x14ac:dyDescent="0.35">
      <c r="A33"/>
      <c r="B33" s="126"/>
      <c r="C33" s="126"/>
      <c r="D33" s="126"/>
      <c r="E33" s="126"/>
      <c r="F33" s="126"/>
      <c r="G33" s="126"/>
      <c r="H33" s="126"/>
      <c r="I33" s="126"/>
      <c r="J33" s="126"/>
      <c r="K33" s="126"/>
      <c r="L33" s="126"/>
      <c r="M33" s="126"/>
      <c r="N33" s="126"/>
      <c r="O33" s="126"/>
      <c r="P33" s="126"/>
      <c r="Q33" s="126"/>
      <c r="R33" s="126"/>
      <c r="S33"/>
      <c r="T33"/>
      <c r="U33"/>
    </row>
    <row r="34" spans="1:21" s="3" customFormat="1" ht="27" customHeight="1" x14ac:dyDescent="0.45">
      <c r="A34"/>
      <c r="B34" s="221" t="s">
        <v>308</v>
      </c>
      <c r="C34" s="222"/>
      <c r="D34" s="222"/>
      <c r="E34" s="222"/>
      <c r="F34" s="222"/>
      <c r="G34" s="222"/>
      <c r="H34" s="222"/>
      <c r="I34" s="222"/>
      <c r="J34" s="222"/>
      <c r="K34" s="222"/>
      <c r="L34" s="126"/>
      <c r="M34" s="126"/>
      <c r="N34"/>
      <c r="O34"/>
      <c r="P34"/>
      <c r="Q34"/>
      <c r="R34"/>
      <c r="S34"/>
      <c r="T34"/>
      <c r="U34"/>
    </row>
    <row r="35" spans="1:21" s="3" customFormat="1" ht="27" customHeight="1" x14ac:dyDescent="0.6">
      <c r="A35"/>
      <c r="B35" s="223"/>
      <c r="C35" s="243"/>
      <c r="D35" s="222"/>
      <c r="E35" s="222"/>
      <c r="F35" s="222"/>
      <c r="G35" s="222"/>
      <c r="H35" s="222"/>
      <c r="I35" s="222"/>
      <c r="J35" s="222"/>
      <c r="K35" s="222"/>
      <c r="L35" s="126"/>
      <c r="M35" s="126"/>
      <c r="N35"/>
      <c r="O35"/>
      <c r="P35"/>
      <c r="Q35"/>
      <c r="R35"/>
      <c r="S35"/>
      <c r="T35"/>
      <c r="U35"/>
    </row>
    <row r="36" spans="1:21" ht="18.5" x14ac:dyDescent="0.45">
      <c r="B36" s="221" t="s">
        <v>257</v>
      </c>
    </row>
    <row r="37" spans="1:21" ht="15.5" x14ac:dyDescent="0.35">
      <c r="B37" s="223"/>
      <c r="C37" s="223"/>
      <c r="D37" s="223"/>
      <c r="E37" s="223"/>
      <c r="F37" s="223"/>
    </row>
    <row r="38" spans="1:21" ht="15.5" x14ac:dyDescent="0.35">
      <c r="C38" s="223"/>
      <c r="D38" s="223"/>
      <c r="E38" s="223"/>
      <c r="F38" s="223"/>
    </row>
    <row r="39" spans="1:21" ht="15.5" x14ac:dyDescent="0.35">
      <c r="B39" s="223"/>
      <c r="C39" s="223"/>
      <c r="D39" s="223"/>
      <c r="E39" s="223"/>
      <c r="F39" s="223"/>
    </row>
    <row r="40" spans="1:21" ht="15.5" x14ac:dyDescent="0.35">
      <c r="B40" s="223"/>
      <c r="C40" s="223"/>
      <c r="D40" s="223"/>
      <c r="E40" s="223"/>
      <c r="F40" s="223"/>
    </row>
    <row r="41" spans="1:21" ht="15.5" hidden="1" x14ac:dyDescent="0.35">
      <c r="B41" s="223"/>
      <c r="C41" s="223"/>
      <c r="D41" s="223"/>
      <c r="E41" s="223"/>
      <c r="F41" s="223"/>
    </row>
    <row r="42" spans="1:21" x14ac:dyDescent="0.35"/>
    <row r="43" spans="1:21" x14ac:dyDescent="0.35"/>
    <row r="44" spans="1:21" x14ac:dyDescent="0.35"/>
    <row r="45" spans="1:21" x14ac:dyDescent="0.35"/>
    <row r="46" spans="1:21" x14ac:dyDescent="0.35"/>
  </sheetData>
  <pageMargins left="0.7" right="0.7" top="0.75" bottom="0.75" header="0.3" footer="0.3"/>
  <pageSetup paperSize="9" scale="5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972ED-B2C0-4334-A395-E271F165488B}">
  <sheetPr codeName="Sheet3">
    <tabColor theme="3"/>
  </sheetPr>
  <dimension ref="A1:U168"/>
  <sheetViews>
    <sheetView showGridLines="0" topLeftCell="A3" zoomScale="55" zoomScaleNormal="55" workbookViewId="0">
      <selection activeCell="A3" sqref="A3"/>
    </sheetView>
  </sheetViews>
  <sheetFormatPr defaultColWidth="0" defaultRowHeight="20" zeroHeight="1" x14ac:dyDescent="0.35"/>
  <cols>
    <col min="1" max="1" width="8.1796875" style="3" customWidth="1"/>
    <col min="2" max="2" width="40" style="3" customWidth="1"/>
    <col min="3" max="4" width="18.81640625" style="3" customWidth="1"/>
    <col min="5" max="5" width="20.453125" style="3" customWidth="1"/>
    <col min="6" max="6" width="21.453125" style="3" customWidth="1"/>
    <col min="7" max="7" width="22.453125" style="3" customWidth="1"/>
    <col min="8" max="8" width="20.1796875" style="3" customWidth="1"/>
    <col min="9" max="9" width="25.453125" style="3" customWidth="1"/>
    <col min="10" max="10" width="16.54296875" style="3" customWidth="1"/>
    <col min="11" max="11" width="17.453125" style="3" customWidth="1"/>
    <col min="12" max="12" width="15.453125" style="3" customWidth="1"/>
    <col min="13" max="13" width="16.453125" style="3" customWidth="1"/>
    <col min="14" max="14" width="28.54296875" style="3" customWidth="1"/>
    <col min="15" max="15" width="22.453125" style="3" customWidth="1"/>
    <col min="16" max="16" width="46.453125" style="3" bestFit="1" customWidth="1"/>
    <col min="17" max="17" width="47.54296875" style="3" customWidth="1"/>
    <col min="18" max="18" width="23.54296875" style="3" customWidth="1"/>
    <col min="19" max="19" width="0.453125" style="3" customWidth="1"/>
    <col min="20" max="20" width="15.453125" hidden="1" customWidth="1"/>
    <col min="21" max="16384" width="9.1796875" style="3" hidden="1"/>
  </cols>
  <sheetData>
    <row r="1" spans="1:20" hidden="1" x14ac:dyDescent="0.35">
      <c r="B1" s="65"/>
    </row>
    <row r="3" spans="1:20" ht="27" customHeight="1" x14ac:dyDescent="0.35">
      <c r="B3" s="21" t="s">
        <v>10</v>
      </c>
      <c r="C3" s="21"/>
      <c r="D3" s="21"/>
      <c r="E3" s="21"/>
      <c r="F3" s="22"/>
      <c r="G3" s="22"/>
      <c r="H3" s="22"/>
      <c r="I3" s="22"/>
      <c r="J3" s="22"/>
      <c r="K3" s="22"/>
      <c r="L3" s="22"/>
      <c r="M3" s="22"/>
      <c r="N3" s="22"/>
      <c r="O3" s="22"/>
      <c r="P3" s="22"/>
      <c r="Q3" s="22"/>
      <c r="R3" s="22"/>
    </row>
    <row r="4" spans="1:20" ht="23.15" customHeight="1" x14ac:dyDescent="0.35">
      <c r="B4"/>
      <c r="C4"/>
      <c r="D4"/>
      <c r="E4"/>
      <c r="F4"/>
      <c r="G4"/>
      <c r="H4"/>
      <c r="I4" s="23"/>
      <c r="J4"/>
      <c r="L4" s="97"/>
      <c r="N4"/>
      <c r="T4" s="3"/>
    </row>
    <row r="5" spans="1:20" ht="35.5" customHeight="1" x14ac:dyDescent="0.35">
      <c r="B5" s="64" t="s">
        <v>11</v>
      </c>
      <c r="C5" s="124"/>
      <c r="D5" s="103"/>
      <c r="E5" s="80" t="s">
        <v>266</v>
      </c>
      <c r="F5" s="80"/>
      <c r="G5" s="80"/>
      <c r="H5" s="80"/>
      <c r="I5" s="122"/>
      <c r="J5" s="122"/>
      <c r="N5"/>
      <c r="T5" s="3"/>
    </row>
    <row r="6" spans="1:20" ht="60" customHeight="1" x14ac:dyDescent="0.35">
      <c r="B6" s="317" t="s">
        <v>12</v>
      </c>
      <c r="C6" s="318" t="s">
        <v>264</v>
      </c>
      <c r="D6" s="318" t="s">
        <v>265</v>
      </c>
      <c r="E6" s="319" t="s">
        <v>13</v>
      </c>
      <c r="F6" s="319"/>
      <c r="G6" s="320" t="s">
        <v>332</v>
      </c>
      <c r="H6" s="320"/>
      <c r="I6" s="321" t="s">
        <v>334</v>
      </c>
      <c r="J6" s="321"/>
      <c r="N6"/>
      <c r="T6" s="3"/>
    </row>
    <row r="7" spans="1:20" ht="27.65" customHeight="1" x14ac:dyDescent="0.35">
      <c r="B7" s="317"/>
      <c r="C7" s="318"/>
      <c r="D7" s="318"/>
      <c r="E7" s="125">
        <v>2024</v>
      </c>
      <c r="F7" s="42">
        <v>2023</v>
      </c>
      <c r="G7" s="42">
        <v>2024</v>
      </c>
      <c r="H7" s="42">
        <v>2023</v>
      </c>
      <c r="I7" s="42">
        <v>2024</v>
      </c>
      <c r="J7" s="42">
        <v>2023</v>
      </c>
      <c r="L7" s="296"/>
      <c r="N7"/>
      <c r="T7" s="3"/>
    </row>
    <row r="8" spans="1:20" ht="27" customHeight="1" x14ac:dyDescent="0.35">
      <c r="A8"/>
      <c r="B8" s="7" t="s">
        <v>14</v>
      </c>
      <c r="C8" s="81">
        <v>624</v>
      </c>
      <c r="D8" s="82">
        <v>339.99999999999994</v>
      </c>
      <c r="E8" s="211">
        <v>251</v>
      </c>
      <c r="F8" s="211">
        <v>125.41043003</v>
      </c>
      <c r="G8" s="211">
        <v>28473.657212340269</v>
      </c>
      <c r="H8" s="211">
        <v>13838</v>
      </c>
      <c r="I8" s="211">
        <v>24527.895082096344</v>
      </c>
      <c r="J8" s="81">
        <v>13463</v>
      </c>
      <c r="K8" s="295"/>
      <c r="L8" s="297"/>
      <c r="M8" s="295"/>
      <c r="N8" s="295"/>
      <c r="O8" s="295"/>
      <c r="T8" s="3"/>
    </row>
    <row r="9" spans="1:20" ht="27" customHeight="1" x14ac:dyDescent="0.35">
      <c r="B9" s="8" t="s">
        <v>15</v>
      </c>
      <c r="C9" s="82">
        <v>831</v>
      </c>
      <c r="D9" s="82" t="s">
        <v>9</v>
      </c>
      <c r="E9" s="186">
        <v>578</v>
      </c>
      <c r="F9" s="186">
        <v>414.76484399999998</v>
      </c>
      <c r="G9" s="186">
        <v>31160.883374361354</v>
      </c>
      <c r="H9" s="186">
        <v>31788</v>
      </c>
      <c r="I9" s="186">
        <v>26354.007002148603</v>
      </c>
      <c r="J9" s="82">
        <v>27907</v>
      </c>
      <c r="K9" s="297"/>
      <c r="L9" s="297"/>
      <c r="M9" s="295"/>
      <c r="N9" s="295"/>
      <c r="T9" s="3"/>
    </row>
    <row r="10" spans="1:20" ht="27" customHeight="1" x14ac:dyDescent="0.35">
      <c r="A10" s="68"/>
      <c r="B10" s="8" t="s">
        <v>16</v>
      </c>
      <c r="C10" s="82">
        <v>342</v>
      </c>
      <c r="D10" s="82" t="s">
        <v>9</v>
      </c>
      <c r="E10" s="186">
        <v>245</v>
      </c>
      <c r="F10" s="186">
        <v>219.29305499999998</v>
      </c>
      <c r="G10" s="186">
        <v>27999.165316749531</v>
      </c>
      <c r="H10" s="186">
        <v>23235</v>
      </c>
      <c r="I10" s="186">
        <v>24352.849457030035</v>
      </c>
      <c r="J10" s="82">
        <v>19747</v>
      </c>
      <c r="K10" s="297"/>
      <c r="L10" s="297"/>
      <c r="M10" s="295"/>
      <c r="N10" s="295"/>
      <c r="T10" s="3"/>
    </row>
    <row r="11" spans="1:20" ht="27" customHeight="1" x14ac:dyDescent="0.35">
      <c r="A11" s="68"/>
      <c r="B11" s="8" t="s">
        <v>17</v>
      </c>
      <c r="C11" s="82">
        <v>106</v>
      </c>
      <c r="D11" s="82" t="s">
        <v>9</v>
      </c>
      <c r="E11" s="186">
        <v>26</v>
      </c>
      <c r="F11" s="186" t="s">
        <v>9</v>
      </c>
      <c r="G11" s="186">
        <v>1230.8981961090124</v>
      </c>
      <c r="H11" s="186" t="s">
        <v>9</v>
      </c>
      <c r="I11" s="186">
        <v>-141.80428959659488</v>
      </c>
      <c r="J11" s="82" t="s">
        <v>9</v>
      </c>
      <c r="K11" s="297"/>
      <c r="L11"/>
      <c r="M11"/>
      <c r="N11"/>
      <c r="T11" s="3"/>
    </row>
    <row r="12" spans="1:20" ht="27" customHeight="1" x14ac:dyDescent="0.35">
      <c r="B12" s="9" t="s">
        <v>18</v>
      </c>
      <c r="C12" s="217">
        <v>1903</v>
      </c>
      <c r="D12" s="217">
        <v>339.99999999999994</v>
      </c>
      <c r="E12" s="213">
        <f>SUM(E8:E11)</f>
        <v>1100</v>
      </c>
      <c r="F12" s="213">
        <f>SUM(F8:F11)</f>
        <v>759.46832902999995</v>
      </c>
      <c r="G12" s="213">
        <f>SUM(G8:G11)</f>
        <v>88864.60409956018</v>
      </c>
      <c r="H12" s="213">
        <f>SUM(H8:H11)</f>
        <v>68861</v>
      </c>
      <c r="I12" s="213">
        <f t="shared" ref="I12:J12" si="0">SUM(I8:I11)</f>
        <v>75092.947251678386</v>
      </c>
      <c r="J12" s="217">
        <f t="shared" si="0"/>
        <v>61117</v>
      </c>
      <c r="K12" s="297"/>
      <c r="L12"/>
      <c r="N12"/>
      <c r="T12" s="3"/>
    </row>
    <row r="13" spans="1:20" ht="27" customHeight="1" x14ac:dyDescent="0.35">
      <c r="B13" s="8" t="s">
        <v>19</v>
      </c>
      <c r="C13" s="82">
        <v>12</v>
      </c>
      <c r="D13" s="82" t="s">
        <v>9</v>
      </c>
      <c r="E13" s="161"/>
      <c r="F13" s="161"/>
      <c r="G13" s="161"/>
      <c r="H13" s="186"/>
      <c r="I13" s="161"/>
      <c r="J13" s="218"/>
      <c r="K13" s="297"/>
      <c r="L13"/>
      <c r="N13"/>
      <c r="T13" s="3"/>
    </row>
    <row r="14" spans="1:20" ht="27" customHeight="1" x14ac:dyDescent="0.35">
      <c r="B14" s="10" t="s">
        <v>20</v>
      </c>
      <c r="C14" s="220">
        <v>1915</v>
      </c>
      <c r="D14" s="220">
        <v>339.99999999999994</v>
      </c>
      <c r="E14" s="219">
        <v>1100</v>
      </c>
      <c r="F14" s="219">
        <v>759.46832902999995</v>
      </c>
      <c r="G14" s="219">
        <v>88864.60409956018</v>
      </c>
      <c r="H14" s="219">
        <v>68861</v>
      </c>
      <c r="I14" s="219">
        <v>75092.947251678386</v>
      </c>
      <c r="J14" s="220">
        <v>61117</v>
      </c>
      <c r="K14"/>
      <c r="L14"/>
      <c r="N14"/>
      <c r="T14" s="3"/>
    </row>
    <row r="15" spans="1:20" ht="27" customHeight="1" x14ac:dyDescent="0.35">
      <c r="B15"/>
      <c r="C15"/>
      <c r="D15"/>
      <c r="E15" s="91"/>
      <c r="F15"/>
      <c r="G15"/>
      <c r="H15"/>
      <c r="I15"/>
      <c r="J15"/>
      <c r="K15"/>
      <c r="N15"/>
      <c r="T15" s="3"/>
    </row>
    <row r="16" spans="1:20" ht="27" customHeight="1" x14ac:dyDescent="0.35">
      <c r="B16" s="79" t="s">
        <v>307</v>
      </c>
      <c r="C16" s="11"/>
      <c r="D16" s="11"/>
      <c r="E16" s="11"/>
      <c r="F16" s="11"/>
      <c r="G16" s="12"/>
      <c r="H16" s="12"/>
      <c r="I16" s="12"/>
      <c r="J16" s="81">
        <v>75092.947251678386</v>
      </c>
      <c r="K16"/>
      <c r="L16"/>
      <c r="M16"/>
      <c r="N16"/>
      <c r="O16"/>
      <c r="P16"/>
      <c r="Q16"/>
    </row>
    <row r="17" spans="1:20" ht="27" customHeight="1" x14ac:dyDescent="0.35">
      <c r="B17" s="13" t="s">
        <v>306</v>
      </c>
      <c r="C17" s="14"/>
      <c r="D17" s="14"/>
      <c r="E17" s="59"/>
      <c r="F17" s="59"/>
      <c r="G17" s="59"/>
      <c r="H17" s="59"/>
      <c r="I17" s="59"/>
      <c r="J17" s="228">
        <v>332.24667209997284</v>
      </c>
      <c r="K17"/>
      <c r="L17"/>
      <c r="M17"/>
      <c r="N17"/>
      <c r="O17"/>
      <c r="P17"/>
      <c r="Q17"/>
    </row>
    <row r="18" spans="1:20" ht="27" customHeight="1" x14ac:dyDescent="0.35">
      <c r="B18" s="60" t="s">
        <v>21</v>
      </c>
      <c r="C18" s="11"/>
      <c r="D18" s="11"/>
      <c r="E18" s="11"/>
      <c r="F18" s="11"/>
      <c r="G18" s="11"/>
      <c r="H18" s="11"/>
      <c r="I18" s="11"/>
      <c r="J18" s="92">
        <v>299042.80231831362</v>
      </c>
      <c r="K18" s="90"/>
      <c r="L18"/>
      <c r="M18"/>
      <c r="N18"/>
      <c r="O18"/>
      <c r="P18"/>
      <c r="Q18"/>
    </row>
    <row r="19" spans="1:20" ht="27" customHeight="1" x14ac:dyDescent="0.35">
      <c r="A19"/>
      <c r="B19" s="13" t="s">
        <v>310</v>
      </c>
      <c r="C19" s="14"/>
      <c r="D19" s="14"/>
      <c r="E19" s="14"/>
      <c r="F19" s="14"/>
      <c r="G19" s="14"/>
      <c r="H19" s="14"/>
      <c r="I19" s="14"/>
      <c r="J19" s="82">
        <v>2680000</v>
      </c>
      <c r="K19"/>
      <c r="L19"/>
      <c r="M19"/>
      <c r="N19"/>
      <c r="O19"/>
      <c r="P19"/>
      <c r="Q19"/>
    </row>
    <row r="20" spans="1:20" ht="27" customHeight="1" x14ac:dyDescent="0.35">
      <c r="B20" s="15" t="s">
        <v>22</v>
      </c>
      <c r="C20" s="16"/>
      <c r="D20" s="16"/>
      <c r="E20" s="17"/>
      <c r="F20" s="17"/>
      <c r="G20" s="17"/>
      <c r="H20" s="17"/>
      <c r="I20" s="17"/>
      <c r="J20" s="83">
        <f>J18/J19</f>
        <v>0.1115831351934006</v>
      </c>
      <c r="K20" s="294"/>
      <c r="L20"/>
      <c r="M20"/>
      <c r="N20"/>
      <c r="O20"/>
      <c r="P20"/>
      <c r="Q20"/>
    </row>
    <row r="21" spans="1:20" ht="27" customHeight="1" x14ac:dyDescent="0.35">
      <c r="B21"/>
      <c r="C21"/>
      <c r="D21"/>
      <c r="E21"/>
      <c r="F21"/>
      <c r="G21"/>
      <c r="H21"/>
      <c r="I21"/>
      <c r="J21"/>
      <c r="K21"/>
      <c r="L21" s="90"/>
      <c r="M21" s="90"/>
      <c r="N21"/>
      <c r="O21" s="18"/>
      <c r="P21" s="77"/>
    </row>
    <row r="22" spans="1:20" ht="27" customHeight="1" x14ac:dyDescent="0.35">
      <c r="B22"/>
      <c r="C22"/>
      <c r="D22"/>
      <c r="E22"/>
      <c r="F22"/>
      <c r="G22"/>
      <c r="H22"/>
      <c r="I22"/>
      <c r="J22"/>
      <c r="K22"/>
      <c r="L22"/>
      <c r="M22"/>
      <c r="N22"/>
      <c r="O22" s="18"/>
      <c r="P22"/>
    </row>
    <row r="23" spans="1:20" ht="27" customHeight="1" x14ac:dyDescent="0.35">
      <c r="B23" s="21" t="s">
        <v>23</v>
      </c>
      <c r="C23" s="21"/>
      <c r="D23" s="21"/>
      <c r="E23" s="21"/>
      <c r="F23" s="22"/>
      <c r="G23" s="22"/>
      <c r="H23" s="22"/>
      <c r="I23" s="22"/>
      <c r="J23" s="22"/>
      <c r="K23" s="22"/>
      <c r="L23" s="22"/>
      <c r="M23" s="22"/>
      <c r="N23" s="22"/>
      <c r="O23" s="22"/>
      <c r="P23" s="22"/>
      <c r="Q23" s="22"/>
      <c r="R23" s="22"/>
    </row>
    <row r="24" spans="1:20" customFormat="1" ht="27" customHeight="1" x14ac:dyDescent="0.35"/>
    <row r="25" spans="1:20" ht="27" customHeight="1" x14ac:dyDescent="0.35">
      <c r="B25" s="64" t="s">
        <v>11</v>
      </c>
      <c r="C25" s="318" t="s">
        <v>24</v>
      </c>
      <c r="D25" s="322" t="s">
        <v>264</v>
      </c>
      <c r="E25" s="322" t="s">
        <v>265</v>
      </c>
      <c r="F25" s="323" t="s">
        <v>267</v>
      </c>
      <c r="G25" s="324"/>
      <c r="H25" s="324"/>
      <c r="I25" s="324"/>
      <c r="K25"/>
      <c r="L25"/>
      <c r="M25" s="18"/>
      <c r="N25" s="77"/>
      <c r="R25"/>
      <c r="T25" s="3"/>
    </row>
    <row r="26" spans="1:20" ht="76" customHeight="1" x14ac:dyDescent="0.35">
      <c r="B26" s="89" t="s">
        <v>25</v>
      </c>
      <c r="C26" s="318"/>
      <c r="D26" s="318"/>
      <c r="E26" s="318"/>
      <c r="F26" s="125" t="s">
        <v>332</v>
      </c>
      <c r="G26" s="42" t="s">
        <v>333</v>
      </c>
      <c r="H26" s="42" t="s">
        <v>268</v>
      </c>
      <c r="I26" s="42" t="s">
        <v>26</v>
      </c>
      <c r="J26"/>
      <c r="K26"/>
      <c r="L26"/>
      <c r="M26" s="18"/>
      <c r="N26" s="77"/>
      <c r="R26"/>
      <c r="T26" s="3"/>
    </row>
    <row r="27" spans="1:20" ht="27" customHeight="1" x14ac:dyDescent="0.35">
      <c r="B27" s="13" t="s">
        <v>126</v>
      </c>
      <c r="C27" s="161" t="s">
        <v>27</v>
      </c>
      <c r="D27" s="186">
        <v>109</v>
      </c>
      <c r="E27" s="186" t="s">
        <v>9</v>
      </c>
      <c r="F27" s="152">
        <v>6504.3992438128953</v>
      </c>
      <c r="G27" s="43"/>
      <c r="H27" s="152">
        <v>157862.1</v>
      </c>
      <c r="I27" s="237">
        <v>0.41</v>
      </c>
      <c r="J27"/>
      <c r="K27"/>
      <c r="L27"/>
      <c r="M27" s="18"/>
      <c r="N27" s="77"/>
      <c r="R27"/>
      <c r="T27" s="3"/>
    </row>
    <row r="28" spans="1:20" ht="27" customHeight="1" x14ac:dyDescent="0.35">
      <c r="B28" s="13" t="s">
        <v>49</v>
      </c>
      <c r="C28" s="161" t="s">
        <v>27</v>
      </c>
      <c r="D28" s="186">
        <v>206.7</v>
      </c>
      <c r="E28" s="186" t="s">
        <v>9</v>
      </c>
      <c r="F28" s="152">
        <v>9189.7260602822371</v>
      </c>
      <c r="G28" s="43"/>
      <c r="H28" s="152">
        <v>299323.40000000002</v>
      </c>
      <c r="I28" s="237">
        <v>0.54</v>
      </c>
      <c r="J28"/>
      <c r="K28"/>
      <c r="L28"/>
      <c r="M28" s="18"/>
      <c r="N28" s="77"/>
      <c r="R28"/>
      <c r="T28" s="3"/>
    </row>
    <row r="29" spans="1:20" ht="27" customHeight="1" x14ac:dyDescent="0.35">
      <c r="B29" s="13" t="s">
        <v>259</v>
      </c>
      <c r="C29" s="161" t="s">
        <v>27</v>
      </c>
      <c r="D29" s="186">
        <v>55</v>
      </c>
      <c r="E29" s="186" t="s">
        <v>9</v>
      </c>
      <c r="F29" s="152">
        <f>4805.86623769846-740</f>
        <v>4065.8662376984603</v>
      </c>
      <c r="G29" s="43"/>
      <c r="H29" s="152">
        <v>167409.552</v>
      </c>
      <c r="I29" s="237">
        <v>0.9</v>
      </c>
      <c r="J29"/>
      <c r="K29"/>
      <c r="L29"/>
      <c r="M29" s="18"/>
      <c r="N29" s="77"/>
      <c r="R29"/>
      <c r="T29" s="3"/>
    </row>
    <row r="30" spans="1:20" ht="27" customHeight="1" x14ac:dyDescent="0.35">
      <c r="B30" s="13" t="s">
        <v>29</v>
      </c>
      <c r="C30" s="161" t="s">
        <v>27</v>
      </c>
      <c r="D30" s="186">
        <v>42</v>
      </c>
      <c r="E30" s="186" t="s">
        <v>9</v>
      </c>
      <c r="F30" s="152">
        <v>844.01</v>
      </c>
      <c r="G30" s="43"/>
      <c r="H30" s="152">
        <v>33900</v>
      </c>
      <c r="I30" s="237">
        <v>0.81</v>
      </c>
      <c r="J30"/>
      <c r="K30"/>
      <c r="L30"/>
      <c r="M30" s="18"/>
      <c r="N30" s="77"/>
      <c r="R30"/>
      <c r="T30" s="3"/>
    </row>
    <row r="31" spans="1:20" ht="27" customHeight="1" x14ac:dyDescent="0.35">
      <c r="B31" s="13" t="s">
        <v>30</v>
      </c>
      <c r="C31" s="161" t="s">
        <v>27</v>
      </c>
      <c r="D31" s="186">
        <v>178</v>
      </c>
      <c r="E31" s="186">
        <v>339.99999999999994</v>
      </c>
      <c r="F31" s="152">
        <f>3120.55+740</f>
        <v>3860.55</v>
      </c>
      <c r="G31" s="43"/>
      <c r="H31" s="152">
        <f>123376.6+27988</f>
        <v>151364.6</v>
      </c>
      <c r="I31" s="237">
        <v>0.72</v>
      </c>
      <c r="J31"/>
      <c r="K31"/>
      <c r="L31"/>
      <c r="M31" s="18"/>
      <c r="N31" s="77"/>
      <c r="R31"/>
      <c r="T31" s="3"/>
    </row>
    <row r="32" spans="1:20" ht="27" customHeight="1" x14ac:dyDescent="0.35">
      <c r="B32" s="13" t="s">
        <v>130</v>
      </c>
      <c r="C32" s="161" t="s">
        <v>27</v>
      </c>
      <c r="D32" s="186">
        <v>33</v>
      </c>
      <c r="E32" s="186" t="s">
        <v>9</v>
      </c>
      <c r="F32" s="152">
        <v>4009</v>
      </c>
      <c r="G32" s="43"/>
      <c r="H32" s="152">
        <v>108614.913</v>
      </c>
      <c r="I32" s="237">
        <v>0.98</v>
      </c>
      <c r="J32"/>
      <c r="K32"/>
      <c r="L32"/>
      <c r="M32" s="18"/>
      <c r="N32" s="77"/>
      <c r="R32"/>
      <c r="T32" s="3"/>
    </row>
    <row r="33" spans="2:20" ht="27" customHeight="1" x14ac:dyDescent="0.35">
      <c r="B33" s="60" t="s">
        <v>31</v>
      </c>
      <c r="C33" s="212"/>
      <c r="D33" s="213">
        <v>624</v>
      </c>
      <c r="E33" s="213">
        <v>339.99999999999994</v>
      </c>
      <c r="F33" s="225">
        <v>28474</v>
      </c>
      <c r="G33" s="51">
        <v>24527.895082096344</v>
      </c>
      <c r="H33" s="225">
        <v>918475</v>
      </c>
      <c r="I33" s="238"/>
      <c r="J33"/>
      <c r="K33"/>
      <c r="L33"/>
      <c r="M33" s="18"/>
      <c r="N33" s="77"/>
      <c r="R33"/>
      <c r="T33" s="3"/>
    </row>
    <row r="34" spans="2:20" ht="27" customHeight="1" x14ac:dyDescent="0.35">
      <c r="B34" s="13" t="s">
        <v>32</v>
      </c>
      <c r="C34" s="161" t="s">
        <v>15</v>
      </c>
      <c r="D34" s="186">
        <v>329</v>
      </c>
      <c r="E34" s="186" t="s">
        <v>9</v>
      </c>
      <c r="F34" s="152">
        <v>19606</v>
      </c>
      <c r="G34" s="43"/>
      <c r="H34" s="152">
        <v>160931</v>
      </c>
      <c r="I34" s="237">
        <v>0.72</v>
      </c>
      <c r="J34"/>
      <c r="K34"/>
      <c r="L34"/>
      <c r="M34" s="18"/>
      <c r="N34" s="77"/>
      <c r="R34"/>
      <c r="T34" s="3"/>
    </row>
    <row r="35" spans="2:20" ht="27" customHeight="1" x14ac:dyDescent="0.35">
      <c r="B35" s="13" t="s">
        <v>33</v>
      </c>
      <c r="C35" s="161" t="s">
        <v>15</v>
      </c>
      <c r="D35" s="186">
        <v>372</v>
      </c>
      <c r="E35" s="186" t="s">
        <v>9</v>
      </c>
      <c r="F35" s="152">
        <v>7219</v>
      </c>
      <c r="G35" s="43"/>
      <c r="H35" s="152">
        <v>213992</v>
      </c>
      <c r="I35" s="237">
        <v>0.55000000000000004</v>
      </c>
      <c r="J35"/>
      <c r="K35"/>
      <c r="L35"/>
      <c r="M35" s="291"/>
      <c r="N35" s="77"/>
      <c r="R35"/>
      <c r="T35" s="3"/>
    </row>
    <row r="36" spans="2:20" ht="27" customHeight="1" x14ac:dyDescent="0.35">
      <c r="B36" s="13" t="s">
        <v>34</v>
      </c>
      <c r="C36" s="161" t="s">
        <v>15</v>
      </c>
      <c r="D36" s="186">
        <v>116</v>
      </c>
      <c r="E36" s="186" t="s">
        <v>9</v>
      </c>
      <c r="F36" s="152">
        <v>3479</v>
      </c>
      <c r="G36" s="43"/>
      <c r="H36" s="152">
        <v>77599</v>
      </c>
      <c r="I36" s="237">
        <v>0.69</v>
      </c>
      <c r="J36"/>
      <c r="K36"/>
      <c r="L36"/>
      <c r="M36" s="18"/>
      <c r="N36" s="77"/>
      <c r="R36"/>
      <c r="T36" s="3"/>
    </row>
    <row r="37" spans="2:20" ht="27" customHeight="1" x14ac:dyDescent="0.35">
      <c r="B37" s="13" t="s">
        <v>35</v>
      </c>
      <c r="C37" s="161" t="s">
        <v>15</v>
      </c>
      <c r="D37" s="186">
        <v>14</v>
      </c>
      <c r="E37" s="186" t="s">
        <v>9</v>
      </c>
      <c r="F37" s="152">
        <v>857</v>
      </c>
      <c r="G37" s="43"/>
      <c r="H37" s="152">
        <v>11266</v>
      </c>
      <c r="I37" s="237">
        <v>0.501</v>
      </c>
      <c r="J37"/>
      <c r="K37"/>
      <c r="L37"/>
      <c r="M37" s="18"/>
      <c r="N37" s="77"/>
      <c r="R37"/>
      <c r="T37" s="3"/>
    </row>
    <row r="38" spans="2:20" ht="27" customHeight="1" x14ac:dyDescent="0.35">
      <c r="B38" s="60" t="s">
        <v>36</v>
      </c>
      <c r="C38" s="212"/>
      <c r="D38" s="213">
        <v>831</v>
      </c>
      <c r="E38" s="213" t="s">
        <v>9</v>
      </c>
      <c r="F38" s="225">
        <v>31161</v>
      </c>
      <c r="G38" s="51">
        <v>26354.007002148603</v>
      </c>
      <c r="H38" s="225">
        <v>463788</v>
      </c>
      <c r="I38" s="238"/>
      <c r="J38"/>
      <c r="K38"/>
      <c r="L38"/>
      <c r="M38" s="18"/>
      <c r="N38" s="77"/>
      <c r="P38"/>
      <c r="R38"/>
      <c r="T38" s="3"/>
    </row>
    <row r="39" spans="2:20" ht="27" customHeight="1" x14ac:dyDescent="0.35">
      <c r="B39" s="13" t="s">
        <v>37</v>
      </c>
      <c r="C39" s="161" t="s">
        <v>38</v>
      </c>
      <c r="D39" s="186">
        <v>105</v>
      </c>
      <c r="E39" s="186" t="s">
        <v>9</v>
      </c>
      <c r="F39" s="152">
        <v>9633</v>
      </c>
      <c r="G39" s="43"/>
      <c r="H39" s="152">
        <v>98775</v>
      </c>
      <c r="I39" s="237">
        <v>0.6</v>
      </c>
      <c r="J39"/>
      <c r="K39"/>
      <c r="L39"/>
      <c r="M39" s="18"/>
      <c r="N39" s="77"/>
      <c r="R39"/>
      <c r="T39" s="3"/>
    </row>
    <row r="40" spans="2:20" ht="27" customHeight="1" x14ac:dyDescent="0.35">
      <c r="B40" s="13" t="s">
        <v>39</v>
      </c>
      <c r="C40" s="161" t="s">
        <v>38</v>
      </c>
      <c r="D40" s="186">
        <v>105</v>
      </c>
      <c r="E40" s="186" t="s">
        <v>9</v>
      </c>
      <c r="F40" s="152">
        <v>12049</v>
      </c>
      <c r="G40" s="43"/>
      <c r="H40" s="152">
        <v>92219</v>
      </c>
      <c r="I40" s="237">
        <v>0.501</v>
      </c>
      <c r="J40"/>
      <c r="K40"/>
      <c r="L40"/>
      <c r="M40" s="18"/>
      <c r="N40" s="77"/>
      <c r="R40"/>
      <c r="T40" s="3"/>
    </row>
    <row r="41" spans="2:20" ht="27" customHeight="1" x14ac:dyDescent="0.35">
      <c r="B41" s="13" t="s">
        <v>40</v>
      </c>
      <c r="C41" s="161" t="s">
        <v>38</v>
      </c>
      <c r="D41" s="186">
        <v>49</v>
      </c>
      <c r="E41" s="186" t="s">
        <v>9</v>
      </c>
      <c r="F41" s="152">
        <v>4419</v>
      </c>
      <c r="G41" s="43"/>
      <c r="H41" s="152">
        <v>38939</v>
      </c>
      <c r="I41" s="237">
        <v>0.501</v>
      </c>
      <c r="J41"/>
      <c r="K41"/>
      <c r="L41"/>
      <c r="M41" s="18"/>
      <c r="N41" s="77"/>
      <c r="R41"/>
      <c r="T41" s="3"/>
    </row>
    <row r="42" spans="2:20" ht="27" customHeight="1" x14ac:dyDescent="0.35">
      <c r="B42" s="13" t="s">
        <v>41</v>
      </c>
      <c r="C42" s="161" t="s">
        <v>38</v>
      </c>
      <c r="D42" s="186">
        <v>57</v>
      </c>
      <c r="E42" s="186" t="s">
        <v>9</v>
      </c>
      <c r="F42" s="152">
        <v>1403</v>
      </c>
      <c r="G42" s="43"/>
      <c r="H42" s="152">
        <v>32125</v>
      </c>
      <c r="I42" s="237">
        <v>0.501</v>
      </c>
      <c r="J42"/>
      <c r="K42"/>
      <c r="L42"/>
      <c r="M42" s="18"/>
      <c r="N42" s="77"/>
      <c r="R42"/>
      <c r="T42" s="3"/>
    </row>
    <row r="43" spans="2:20" ht="27" customHeight="1" x14ac:dyDescent="0.35">
      <c r="B43" s="13" t="s">
        <v>42</v>
      </c>
      <c r="C43" s="161" t="s">
        <v>38</v>
      </c>
      <c r="D43" s="186">
        <v>26</v>
      </c>
      <c r="E43" s="186" t="s">
        <v>9</v>
      </c>
      <c r="F43" s="152">
        <v>495</v>
      </c>
      <c r="G43" s="43"/>
      <c r="H43" s="152" t="s">
        <v>9</v>
      </c>
      <c r="I43" s="237">
        <v>1</v>
      </c>
      <c r="J43"/>
      <c r="K43"/>
      <c r="L43"/>
      <c r="M43" s="18"/>
      <c r="N43" s="77"/>
      <c r="R43"/>
      <c r="T43" s="3"/>
    </row>
    <row r="44" spans="2:20" ht="27" customHeight="1" x14ac:dyDescent="0.35">
      <c r="B44" s="60" t="s">
        <v>43</v>
      </c>
      <c r="C44" s="212"/>
      <c r="D44" s="213">
        <v>342</v>
      </c>
      <c r="E44" s="213" t="s">
        <v>9</v>
      </c>
      <c r="F44" s="225">
        <v>27999</v>
      </c>
      <c r="G44" s="51">
        <v>24352.849457030035</v>
      </c>
      <c r="H44" s="225">
        <v>262058</v>
      </c>
      <c r="I44" s="238"/>
      <c r="J44"/>
      <c r="K44"/>
      <c r="L44"/>
      <c r="M44" s="18"/>
      <c r="N44" s="77"/>
      <c r="R44"/>
      <c r="T44" s="3"/>
    </row>
    <row r="45" spans="2:20" ht="27" customHeight="1" x14ac:dyDescent="0.35">
      <c r="B45" s="13" t="s">
        <v>44</v>
      </c>
      <c r="C45" s="161" t="s">
        <v>17</v>
      </c>
      <c r="D45" s="186">
        <v>106</v>
      </c>
      <c r="E45" s="186" t="s">
        <v>9</v>
      </c>
      <c r="F45" s="152">
        <v>1231</v>
      </c>
      <c r="G45" s="43"/>
      <c r="H45" s="152" t="s">
        <v>9</v>
      </c>
      <c r="I45" s="237">
        <v>1</v>
      </c>
      <c r="J45"/>
      <c r="K45"/>
      <c r="L45"/>
      <c r="M45" s="18"/>
      <c r="N45" s="77"/>
      <c r="R45"/>
      <c r="T45" s="3"/>
    </row>
    <row r="46" spans="2:20" ht="27" customHeight="1" x14ac:dyDescent="0.35">
      <c r="B46" s="60" t="s">
        <v>45</v>
      </c>
      <c r="C46" s="212"/>
      <c r="D46" s="213">
        <v>106</v>
      </c>
      <c r="E46" s="213" t="s">
        <v>9</v>
      </c>
      <c r="F46" s="225">
        <v>1231</v>
      </c>
      <c r="G46" s="51">
        <v>-142</v>
      </c>
      <c r="H46" s="225"/>
      <c r="I46" s="238"/>
      <c r="J46"/>
      <c r="K46"/>
      <c r="L46"/>
      <c r="M46" s="18"/>
      <c r="N46" s="77"/>
      <c r="R46"/>
      <c r="T46" s="3"/>
    </row>
    <row r="47" spans="2:20" ht="27" customHeight="1" x14ac:dyDescent="0.35">
      <c r="B47" s="60" t="s">
        <v>18</v>
      </c>
      <c r="C47" s="12"/>
      <c r="D47" s="213">
        <v>1903</v>
      </c>
      <c r="E47" s="213">
        <v>339.99999999999994</v>
      </c>
      <c r="F47" s="225">
        <v>88865</v>
      </c>
      <c r="G47" s="51">
        <v>75093</v>
      </c>
      <c r="H47" s="225">
        <v>1644321</v>
      </c>
      <c r="I47" s="239"/>
      <c r="J47"/>
      <c r="K47"/>
      <c r="L47"/>
      <c r="M47" s="18"/>
      <c r="N47" s="77"/>
      <c r="R47"/>
      <c r="T47" s="3"/>
    </row>
    <row r="48" spans="2:20" ht="27" customHeight="1" x14ac:dyDescent="0.35">
      <c r="B48" s="214" t="s">
        <v>19</v>
      </c>
      <c r="C48" s="161" t="s">
        <v>46</v>
      </c>
      <c r="D48" s="186">
        <v>12</v>
      </c>
      <c r="E48" s="186" t="s">
        <v>9</v>
      </c>
      <c r="F48" s="226"/>
      <c r="G48" s="43"/>
      <c r="H48" s="226"/>
      <c r="I48" s="237">
        <v>0.5</v>
      </c>
      <c r="J48"/>
      <c r="K48"/>
      <c r="L48"/>
      <c r="M48" s="18"/>
      <c r="N48" s="77"/>
      <c r="R48"/>
      <c r="T48" s="3"/>
    </row>
    <row r="49" spans="1:21" ht="27" customHeight="1" x14ac:dyDescent="0.35">
      <c r="B49" s="207" t="s">
        <v>20</v>
      </c>
      <c r="C49" s="215"/>
      <c r="D49" s="216">
        <v>1915</v>
      </c>
      <c r="E49" s="216">
        <v>339.99999999999994</v>
      </c>
      <c r="F49" s="127">
        <v>88865</v>
      </c>
      <c r="G49" s="227">
        <v>75093</v>
      </c>
      <c r="H49" s="127">
        <v>1644321</v>
      </c>
      <c r="I49" s="240"/>
      <c r="J49"/>
      <c r="K49"/>
      <c r="L49"/>
      <c r="M49" s="18"/>
      <c r="N49" s="77"/>
      <c r="R49"/>
      <c r="T49" s="3"/>
    </row>
    <row r="50" spans="1:21" ht="39.75" customHeight="1" x14ac:dyDescent="0.35">
      <c r="J50"/>
      <c r="M50" s="18"/>
      <c r="N50" s="77"/>
      <c r="R50"/>
      <c r="T50" s="3"/>
    </row>
    <row r="51" spans="1:21" customFormat="1" ht="27" customHeight="1" x14ac:dyDescent="0.35">
      <c r="B51" s="307" t="s">
        <v>336</v>
      </c>
      <c r="C51" s="307"/>
      <c r="D51" s="307"/>
      <c r="E51" s="307"/>
      <c r="F51" s="307"/>
      <c r="G51" s="307"/>
      <c r="H51" s="307"/>
      <c r="I51" s="307"/>
      <c r="J51" s="307"/>
      <c r="K51" s="307"/>
      <c r="L51" s="307"/>
      <c r="M51" s="307"/>
      <c r="R51" s="3"/>
    </row>
    <row r="52" spans="1:21" x14ac:dyDescent="0.35">
      <c r="I52" s="93"/>
      <c r="J52" s="93"/>
      <c r="N52" s="24"/>
      <c r="O52" s="24"/>
    </row>
    <row r="53" spans="1:21" ht="27" customHeight="1" x14ac:dyDescent="0.35">
      <c r="B53" s="21" t="s">
        <v>50</v>
      </c>
      <c r="C53" s="21"/>
      <c r="D53" s="21"/>
      <c r="E53" s="21"/>
      <c r="F53" s="22"/>
      <c r="G53" s="22"/>
      <c r="H53" s="22"/>
      <c r="I53" s="22"/>
      <c r="J53" s="22"/>
      <c r="K53" s="22"/>
      <c r="L53" s="22"/>
      <c r="M53" s="22"/>
      <c r="N53" s="22"/>
      <c r="O53" s="22"/>
      <c r="P53" s="22"/>
      <c r="Q53" s="22"/>
      <c r="R53" s="22"/>
      <c r="S53"/>
    </row>
    <row r="54" spans="1:21" ht="23.15" customHeight="1" x14ac:dyDescent="0.35">
      <c r="T54" s="3"/>
      <c r="U54"/>
    </row>
    <row r="55" spans="1:21" ht="80.25" customHeight="1" x14ac:dyDescent="0.35">
      <c r="B55" s="109" t="s">
        <v>51</v>
      </c>
      <c r="C55" s="2" t="s">
        <v>52</v>
      </c>
      <c r="D55" s="2" t="s">
        <v>53</v>
      </c>
      <c r="E55" s="2" t="s">
        <v>54</v>
      </c>
      <c r="F55" s="2" t="s">
        <v>55</v>
      </c>
      <c r="G55" s="106" t="s">
        <v>56</v>
      </c>
      <c r="H55" s="2" t="s">
        <v>57</v>
      </c>
      <c r="I55" s="2" t="s">
        <v>277</v>
      </c>
      <c r="J55" s="5" t="s">
        <v>58</v>
      </c>
      <c r="K55" s="2" t="s">
        <v>278</v>
      </c>
      <c r="L55" s="5" t="s">
        <v>59</v>
      </c>
      <c r="M55" s="2" t="s">
        <v>279</v>
      </c>
      <c r="N55" s="2" t="s">
        <v>47</v>
      </c>
      <c r="O55" s="2" t="s">
        <v>263</v>
      </c>
      <c r="P55" s="106" t="s">
        <v>60</v>
      </c>
      <c r="Q55" s="106" t="s">
        <v>61</v>
      </c>
      <c r="R55" s="84"/>
      <c r="S55" s="31"/>
      <c r="T55" s="84"/>
      <c r="U55"/>
    </row>
    <row r="56" spans="1:21" ht="34.5" customHeight="1" x14ac:dyDescent="0.35">
      <c r="B56" s="13" t="s">
        <v>193</v>
      </c>
      <c r="C56" s="185" t="s">
        <v>62</v>
      </c>
      <c r="D56" s="186">
        <v>364</v>
      </c>
      <c r="E56" s="186" t="s">
        <v>9</v>
      </c>
      <c r="F56" s="193" t="s">
        <v>192</v>
      </c>
      <c r="G56" s="197" t="s">
        <v>275</v>
      </c>
      <c r="H56" s="162" t="s">
        <v>276</v>
      </c>
      <c r="I56" s="162">
        <v>359</v>
      </c>
      <c r="J56" s="165">
        <v>0.18</v>
      </c>
      <c r="K56" s="162">
        <v>100</v>
      </c>
      <c r="L56" s="164">
        <v>0.5</v>
      </c>
      <c r="M56" s="162">
        <f>I56-K56</f>
        <v>259</v>
      </c>
      <c r="N56" s="194" t="s">
        <v>78</v>
      </c>
      <c r="O56" s="195" t="s">
        <v>89</v>
      </c>
      <c r="P56" s="167">
        <v>1</v>
      </c>
      <c r="Q56" s="120" t="s">
        <v>252</v>
      </c>
      <c r="R56" s="26"/>
      <c r="T56" s="26"/>
      <c r="U56"/>
    </row>
    <row r="57" spans="1:21" ht="34.5" customHeight="1" x14ac:dyDescent="0.35">
      <c r="B57" s="13" t="s">
        <v>194</v>
      </c>
      <c r="C57" s="185" t="s">
        <v>62</v>
      </c>
      <c r="D57" s="186" t="s">
        <v>9</v>
      </c>
      <c r="E57" s="186">
        <v>1200</v>
      </c>
      <c r="F57" s="193" t="s">
        <v>195</v>
      </c>
      <c r="G57" s="197" t="s">
        <v>317</v>
      </c>
      <c r="H57" s="162" t="s">
        <v>318</v>
      </c>
      <c r="I57" s="162">
        <v>124</v>
      </c>
      <c r="J57" s="165">
        <v>0.14000000000000001</v>
      </c>
      <c r="K57" s="162">
        <v>124</v>
      </c>
      <c r="L57" s="164">
        <v>0.47</v>
      </c>
      <c r="M57" s="162" t="s">
        <v>9</v>
      </c>
      <c r="N57" s="194" t="s">
        <v>280</v>
      </c>
      <c r="O57" s="195" t="s">
        <v>247</v>
      </c>
      <c r="P57" s="167">
        <v>1</v>
      </c>
      <c r="Q57" s="120" t="s">
        <v>253</v>
      </c>
      <c r="R57" s="26"/>
      <c r="T57" s="26"/>
      <c r="U57"/>
    </row>
    <row r="58" spans="1:21" ht="35.15" customHeight="1" x14ac:dyDescent="0.35">
      <c r="A58"/>
      <c r="B58" s="13" t="s">
        <v>328</v>
      </c>
      <c r="C58" s="185" t="s">
        <v>27</v>
      </c>
      <c r="D58" s="186">
        <v>71</v>
      </c>
      <c r="E58" s="186">
        <v>253</v>
      </c>
      <c r="F58" s="161">
        <v>2024</v>
      </c>
      <c r="G58" s="197" t="s">
        <v>281</v>
      </c>
      <c r="H58" s="162" t="s">
        <v>281</v>
      </c>
      <c r="I58" s="162">
        <v>106</v>
      </c>
      <c r="J58" s="165" t="s">
        <v>327</v>
      </c>
      <c r="K58" s="162">
        <v>43</v>
      </c>
      <c r="L58" s="161" t="s">
        <v>64</v>
      </c>
      <c r="M58" s="162">
        <v>59</v>
      </c>
      <c r="N58" s="198" t="s">
        <v>262</v>
      </c>
      <c r="O58" s="292" t="s">
        <v>67</v>
      </c>
      <c r="P58" s="167">
        <v>0.67</v>
      </c>
      <c r="Q58" s="306" t="s">
        <v>302</v>
      </c>
      <c r="R58" s="307"/>
      <c r="S58" s="307"/>
      <c r="T58" s="3"/>
      <c r="U58"/>
    </row>
    <row r="59" spans="1:21" ht="35.15" customHeight="1" x14ac:dyDescent="0.35">
      <c r="B59" s="13" t="s">
        <v>65</v>
      </c>
      <c r="C59" s="185" t="s">
        <v>66</v>
      </c>
      <c r="D59" s="162">
        <v>60</v>
      </c>
      <c r="E59" s="186" t="s">
        <v>9</v>
      </c>
      <c r="F59" s="161" t="s">
        <v>63</v>
      </c>
      <c r="G59" s="163" t="s">
        <v>282</v>
      </c>
      <c r="H59" s="162" t="s">
        <v>282</v>
      </c>
      <c r="I59" s="162">
        <v>37</v>
      </c>
      <c r="J59" s="164">
        <v>0.44</v>
      </c>
      <c r="K59" s="162">
        <v>37</v>
      </c>
      <c r="L59" s="161" t="s">
        <v>64</v>
      </c>
      <c r="M59" s="162" t="s">
        <v>9</v>
      </c>
      <c r="N59" s="198" t="s">
        <v>67</v>
      </c>
      <c r="O59" s="199" t="s">
        <v>283</v>
      </c>
      <c r="P59" s="167">
        <v>1</v>
      </c>
      <c r="R59" s="93"/>
      <c r="T59" s="200"/>
      <c r="U59"/>
    </row>
    <row r="60" spans="1:21" ht="35.15" customHeight="1" x14ac:dyDescent="0.35">
      <c r="B60" s="13" t="s">
        <v>68</v>
      </c>
      <c r="C60" s="185" t="s">
        <v>69</v>
      </c>
      <c r="D60" s="162">
        <v>94</v>
      </c>
      <c r="E60" s="186" t="s">
        <v>9</v>
      </c>
      <c r="F60" s="161" t="s">
        <v>70</v>
      </c>
      <c r="G60" s="163" t="s">
        <v>311</v>
      </c>
      <c r="H60" s="162" t="s">
        <v>311</v>
      </c>
      <c r="I60" s="162">
        <v>36</v>
      </c>
      <c r="J60" s="164">
        <v>0.4</v>
      </c>
      <c r="K60" s="162">
        <v>36</v>
      </c>
      <c r="L60" s="161" t="s">
        <v>64</v>
      </c>
      <c r="M60" s="162" t="s">
        <v>9</v>
      </c>
      <c r="N60" s="162" t="s">
        <v>77</v>
      </c>
      <c r="O60" s="199" t="s">
        <v>248</v>
      </c>
      <c r="P60" s="177">
        <v>1</v>
      </c>
      <c r="Q60" s="315"/>
      <c r="R60" s="316"/>
      <c r="S60" s="316"/>
      <c r="U60"/>
    </row>
    <row r="61" spans="1:21" ht="35.15" customHeight="1" x14ac:dyDescent="0.35">
      <c r="B61" s="170" t="s">
        <v>18</v>
      </c>
      <c r="C61" s="201"/>
      <c r="D61" s="86">
        <f>SUM(D56:D60)</f>
        <v>589</v>
      </c>
      <c r="E61" s="86">
        <f>SUM(E56:E60)</f>
        <v>1453</v>
      </c>
      <c r="F61" s="86"/>
      <c r="G61" s="202" t="s">
        <v>319</v>
      </c>
      <c r="H61" s="86" t="s">
        <v>339</v>
      </c>
      <c r="I61" s="86">
        <v>662</v>
      </c>
      <c r="J61" s="86"/>
      <c r="K61" s="86">
        <v>340</v>
      </c>
      <c r="L61" s="86"/>
      <c r="M61" s="86">
        <v>318</v>
      </c>
      <c r="N61" s="86" t="s">
        <v>303</v>
      </c>
      <c r="O61" s="86" t="s">
        <v>305</v>
      </c>
      <c r="P61" s="94"/>
      <c r="Q61"/>
      <c r="R61"/>
      <c r="U61"/>
    </row>
    <row r="62" spans="1:21" ht="25.5" customHeight="1" x14ac:dyDescent="0.35">
      <c r="B62" s="160" t="s">
        <v>19</v>
      </c>
      <c r="C62" s="185" t="s">
        <v>27</v>
      </c>
      <c r="D62" s="203">
        <v>19</v>
      </c>
      <c r="E62" s="203">
        <v>86.65</v>
      </c>
      <c r="F62" s="161" t="s">
        <v>63</v>
      </c>
      <c r="G62" s="197" t="s">
        <v>280</v>
      </c>
      <c r="H62" s="162" t="s">
        <v>280</v>
      </c>
      <c r="I62" s="162">
        <v>27</v>
      </c>
      <c r="J62" s="164">
        <v>0.27</v>
      </c>
      <c r="K62" s="162">
        <v>27</v>
      </c>
      <c r="L62" s="161" t="s">
        <v>64</v>
      </c>
      <c r="M62" s="162" t="s">
        <v>9</v>
      </c>
      <c r="N62" s="204">
        <v>4</v>
      </c>
      <c r="O62" s="162">
        <v>3</v>
      </c>
      <c r="P62" s="205">
        <v>0.5</v>
      </c>
      <c r="Q62" s="87" t="s">
        <v>72</v>
      </c>
      <c r="R62" s="206"/>
      <c r="U62"/>
    </row>
    <row r="63" spans="1:21" ht="23.15" customHeight="1" x14ac:dyDescent="0.35">
      <c r="A63"/>
      <c r="B63" s="207" t="s">
        <v>20</v>
      </c>
      <c r="C63" s="208"/>
      <c r="D63" s="72">
        <f>SUM(D61:D62)</f>
        <v>608</v>
      </c>
      <c r="E63" s="72">
        <f>SUM(E61:E62)</f>
        <v>1539.65</v>
      </c>
      <c r="F63" s="209"/>
      <c r="G63" s="72" t="s">
        <v>320</v>
      </c>
      <c r="H63" s="72" t="s">
        <v>340</v>
      </c>
      <c r="I63" s="72">
        <v>689</v>
      </c>
      <c r="J63" s="111"/>
      <c r="K63" s="72">
        <v>367</v>
      </c>
      <c r="L63" s="111"/>
      <c r="M63" s="72">
        <v>318</v>
      </c>
      <c r="N63" s="72" t="s">
        <v>304</v>
      </c>
      <c r="O63" s="210" t="s">
        <v>321</v>
      </c>
      <c r="P63" s="112"/>
      <c r="Q63"/>
      <c r="R63" s="206"/>
      <c r="U63"/>
    </row>
    <row r="64" spans="1:21" ht="23.15" customHeight="1" x14ac:dyDescent="0.35">
      <c r="A64"/>
      <c r="P64" s="66"/>
      <c r="Q64" s="66"/>
      <c r="R64" s="66"/>
      <c r="T64" s="66"/>
      <c r="U64"/>
    </row>
    <row r="65" spans="1:21" s="22" customFormat="1" ht="27" customHeight="1" x14ac:dyDescent="0.35">
      <c r="A65" s="3"/>
      <c r="B65" s="21" t="s">
        <v>73</v>
      </c>
      <c r="C65" s="21"/>
      <c r="D65" s="21"/>
      <c r="P65" s="67"/>
    </row>
    <row r="66" spans="1:21" ht="23.15" customHeight="1" x14ac:dyDescent="0.35">
      <c r="A66" s="65"/>
      <c r="P66" s="66"/>
      <c r="T66" s="3"/>
      <c r="U66"/>
    </row>
    <row r="67" spans="1:21" ht="79.5" customHeight="1" x14ac:dyDescent="0.35">
      <c r="B67" s="230" t="s">
        <v>74</v>
      </c>
      <c r="C67" s="108" t="s">
        <v>52</v>
      </c>
      <c r="D67" s="231" t="s">
        <v>53</v>
      </c>
      <c r="E67" s="231" t="s">
        <v>54</v>
      </c>
      <c r="F67" s="231" t="s">
        <v>55</v>
      </c>
      <c r="G67" s="108" t="s">
        <v>56</v>
      </c>
      <c r="H67" s="2" t="s">
        <v>57</v>
      </c>
      <c r="I67" s="2" t="s">
        <v>277</v>
      </c>
      <c r="J67" s="5" t="s">
        <v>58</v>
      </c>
      <c r="K67" s="2" t="s">
        <v>278</v>
      </c>
      <c r="L67" s="5" t="s">
        <v>59</v>
      </c>
      <c r="M67" s="2" t="s">
        <v>47</v>
      </c>
      <c r="N67" s="102" t="s">
        <v>263</v>
      </c>
      <c r="O67" s="108" t="s">
        <v>60</v>
      </c>
      <c r="P67" s="106" t="s">
        <v>61</v>
      </c>
      <c r="Q67" s="85"/>
      <c r="R67" s="85"/>
      <c r="S67" s="31"/>
      <c r="T67" s="6"/>
      <c r="U67"/>
    </row>
    <row r="68" spans="1:21" ht="41.5" customHeight="1" x14ac:dyDescent="0.35">
      <c r="B68" s="160" t="s">
        <v>75</v>
      </c>
      <c r="C68" s="185" t="s">
        <v>62</v>
      </c>
      <c r="D68" s="186">
        <v>1211</v>
      </c>
      <c r="E68" s="161">
        <v>824</v>
      </c>
      <c r="F68" s="193" t="s">
        <v>81</v>
      </c>
      <c r="G68" s="229" t="s">
        <v>284</v>
      </c>
      <c r="H68" s="187" t="s">
        <v>285</v>
      </c>
      <c r="I68" s="187">
        <v>26</v>
      </c>
      <c r="J68" s="188">
        <v>0.21</v>
      </c>
      <c r="K68" s="187">
        <v>41</v>
      </c>
      <c r="L68" s="188">
        <v>0.46</v>
      </c>
      <c r="M68" s="189" t="s">
        <v>286</v>
      </c>
      <c r="N68" s="190" t="s">
        <v>287</v>
      </c>
      <c r="O68" s="191">
        <v>1</v>
      </c>
      <c r="P68" s="304" t="s">
        <v>254</v>
      </c>
      <c r="Q68" s="305"/>
      <c r="R68" s="305"/>
      <c r="T68" s="27"/>
      <c r="U68"/>
    </row>
    <row r="69" spans="1:21" ht="41.5" customHeight="1" x14ac:dyDescent="0.35">
      <c r="B69" s="160" t="s">
        <v>76</v>
      </c>
      <c r="C69" s="192" t="s">
        <v>62</v>
      </c>
      <c r="D69" s="161">
        <v>256</v>
      </c>
      <c r="E69" s="161" t="s">
        <v>9</v>
      </c>
      <c r="F69" s="193" t="s">
        <v>312</v>
      </c>
      <c r="G69" s="192" t="s">
        <v>288</v>
      </c>
      <c r="H69" s="161" t="s">
        <v>289</v>
      </c>
      <c r="I69" s="162">
        <v>21</v>
      </c>
      <c r="J69" s="164">
        <v>0.12</v>
      </c>
      <c r="K69" s="186">
        <v>21</v>
      </c>
      <c r="L69" s="165">
        <v>0.6</v>
      </c>
      <c r="M69" s="194" t="s">
        <v>77</v>
      </c>
      <c r="N69" s="195" t="s">
        <v>78</v>
      </c>
      <c r="O69" s="167">
        <v>1</v>
      </c>
      <c r="P69" s="87" t="s">
        <v>253</v>
      </c>
      <c r="Q69" s="196"/>
      <c r="R69" s="26"/>
      <c r="T69" s="26"/>
      <c r="U69"/>
    </row>
    <row r="70" spans="1:21" ht="41.5" customHeight="1" x14ac:dyDescent="0.35">
      <c r="B70" s="160" t="s">
        <v>79</v>
      </c>
      <c r="C70" s="192" t="s">
        <v>62</v>
      </c>
      <c r="D70" s="161">
        <v>290</v>
      </c>
      <c r="E70" s="161">
        <v>940</v>
      </c>
      <c r="F70" s="193" t="s">
        <v>70</v>
      </c>
      <c r="G70" s="192" t="s">
        <v>290</v>
      </c>
      <c r="H70" s="161" t="s">
        <v>291</v>
      </c>
      <c r="I70" s="162">
        <v>14</v>
      </c>
      <c r="J70" s="164">
        <v>0.18</v>
      </c>
      <c r="K70" s="186">
        <v>5</v>
      </c>
      <c r="L70" s="165">
        <v>0.48</v>
      </c>
      <c r="M70" s="194" t="s">
        <v>313</v>
      </c>
      <c r="N70" s="195" t="s">
        <v>314</v>
      </c>
      <c r="O70" s="167">
        <v>1</v>
      </c>
      <c r="P70" s="87" t="s">
        <v>255</v>
      </c>
      <c r="Q70" s="284"/>
      <c r="R70" s="26"/>
      <c r="T70" s="26"/>
      <c r="U70"/>
    </row>
    <row r="71" spans="1:21" ht="41.5" customHeight="1" x14ac:dyDescent="0.35">
      <c r="B71" s="160" t="s">
        <v>80</v>
      </c>
      <c r="C71" s="192" t="s">
        <v>62</v>
      </c>
      <c r="D71" s="161">
        <v>392</v>
      </c>
      <c r="E71" s="161">
        <v>688</v>
      </c>
      <c r="F71" s="193" t="s">
        <v>81</v>
      </c>
      <c r="G71" s="192" t="s">
        <v>293</v>
      </c>
      <c r="H71" s="161" t="s">
        <v>292</v>
      </c>
      <c r="I71" s="162">
        <v>6</v>
      </c>
      <c r="J71" s="164">
        <v>0.13</v>
      </c>
      <c r="K71" s="186">
        <v>6</v>
      </c>
      <c r="L71" s="165">
        <v>0.43</v>
      </c>
      <c r="M71" s="194" t="s">
        <v>250</v>
      </c>
      <c r="N71" s="195" t="s">
        <v>282</v>
      </c>
      <c r="O71" s="167">
        <v>1</v>
      </c>
      <c r="P71" s="87" t="s">
        <v>253</v>
      </c>
      <c r="Q71" s="284"/>
      <c r="R71" s="26"/>
      <c r="T71" s="26"/>
      <c r="U71"/>
    </row>
    <row r="72" spans="1:21" ht="41.5" customHeight="1" x14ac:dyDescent="0.35">
      <c r="B72" s="160" t="s">
        <v>82</v>
      </c>
      <c r="C72" s="192" t="s">
        <v>62</v>
      </c>
      <c r="D72" s="161">
        <v>128</v>
      </c>
      <c r="E72" s="161">
        <v>400</v>
      </c>
      <c r="F72" s="193" t="s">
        <v>70</v>
      </c>
      <c r="G72" s="192" t="s">
        <v>294</v>
      </c>
      <c r="H72" s="162" t="s">
        <v>251</v>
      </c>
      <c r="I72" s="162">
        <v>56</v>
      </c>
      <c r="J72" s="164">
        <v>0.12</v>
      </c>
      <c r="K72" s="186">
        <v>50</v>
      </c>
      <c r="L72" s="165">
        <v>0.57999999999999996</v>
      </c>
      <c r="M72" s="194" t="s">
        <v>315</v>
      </c>
      <c r="N72" s="195" t="s">
        <v>316</v>
      </c>
      <c r="O72" s="167">
        <v>1</v>
      </c>
      <c r="P72" s="87" t="s">
        <v>255</v>
      </c>
      <c r="Q72" s="234"/>
      <c r="R72" s="26"/>
      <c r="T72" s="26"/>
      <c r="U72"/>
    </row>
    <row r="73" spans="1:21" ht="41.5" customHeight="1" x14ac:dyDescent="0.35">
      <c r="B73" s="160" t="s">
        <v>84</v>
      </c>
      <c r="C73" s="185" t="s">
        <v>85</v>
      </c>
      <c r="D73" s="186">
        <v>225</v>
      </c>
      <c r="E73" s="186">
        <v>220</v>
      </c>
      <c r="F73" s="161" t="s">
        <v>256</v>
      </c>
      <c r="G73" s="163" t="s">
        <v>295</v>
      </c>
      <c r="H73" s="162" t="s">
        <v>295</v>
      </c>
      <c r="I73" s="162">
        <v>1.1000000000000001</v>
      </c>
      <c r="J73" s="164">
        <v>0.25</v>
      </c>
      <c r="K73" s="162">
        <v>1.1000000000000001</v>
      </c>
      <c r="L73" s="165" t="s">
        <v>64</v>
      </c>
      <c r="M73" s="162" t="s">
        <v>258</v>
      </c>
      <c r="N73" s="166" t="s">
        <v>296</v>
      </c>
      <c r="O73" s="177">
        <v>0.72</v>
      </c>
      <c r="P73" s="32"/>
      <c r="Q73" s="31"/>
      <c r="R73" s="31"/>
      <c r="S73" s="31"/>
      <c r="T73" s="3"/>
      <c r="U73"/>
    </row>
    <row r="74" spans="1:21" ht="34.5" customHeight="1" x14ac:dyDescent="0.35">
      <c r="B74" s="19"/>
      <c r="C74" s="20"/>
      <c r="D74" s="20"/>
      <c r="E74" s="20"/>
      <c r="F74" s="20"/>
      <c r="G74" s="20"/>
      <c r="H74" s="20"/>
      <c r="I74" s="20"/>
      <c r="J74" s="20"/>
      <c r="K74" s="20"/>
      <c r="L74" s="20"/>
      <c r="M74" s="20"/>
      <c r="N74" s="20"/>
      <c r="O74" s="20"/>
      <c r="P74" s="4"/>
      <c r="Q74" s="77"/>
      <c r="R74" s="77"/>
      <c r="S74" s="77"/>
      <c r="T74" s="3"/>
      <c r="U74"/>
    </row>
    <row r="75" spans="1:21" ht="74.25" customHeight="1" x14ac:dyDescent="0.35">
      <c r="B75" s="241" t="s">
        <v>86</v>
      </c>
      <c r="C75" s="312" t="s">
        <v>87</v>
      </c>
      <c r="D75" s="313"/>
      <c r="E75" s="314"/>
      <c r="F75" s="104" t="s">
        <v>54</v>
      </c>
      <c r="G75" s="2" t="s">
        <v>56</v>
      </c>
      <c r="H75" s="2" t="s">
        <v>57</v>
      </c>
      <c r="I75" s="2" t="s">
        <v>277</v>
      </c>
      <c r="J75" s="5" t="s">
        <v>58</v>
      </c>
      <c r="K75" s="2" t="s">
        <v>278</v>
      </c>
      <c r="L75" s="5" t="s">
        <v>59</v>
      </c>
      <c r="M75" s="2" t="s">
        <v>47</v>
      </c>
      <c r="N75" s="2" t="s">
        <v>263</v>
      </c>
      <c r="O75" s="106" t="s">
        <v>60</v>
      </c>
      <c r="P75" s="106" t="s">
        <v>61</v>
      </c>
      <c r="Q75" s="77"/>
      <c r="R75" s="77"/>
      <c r="S75" s="77"/>
      <c r="T75" s="3"/>
      <c r="U75"/>
    </row>
    <row r="76" spans="1:21" ht="25.5" customHeight="1" x14ac:dyDescent="0.35">
      <c r="B76" s="1"/>
      <c r="C76" s="233">
        <v>2025</v>
      </c>
      <c r="D76" s="233">
        <v>2026</v>
      </c>
      <c r="E76" s="233">
        <v>2027</v>
      </c>
      <c r="F76" s="105"/>
      <c r="G76" s="5"/>
      <c r="H76" s="5"/>
      <c r="I76" s="5"/>
      <c r="J76" s="5"/>
      <c r="K76" s="5"/>
      <c r="L76" s="5"/>
      <c r="M76" s="5"/>
      <c r="N76" s="107"/>
      <c r="O76" s="30"/>
      <c r="P76" s="121"/>
      <c r="Q76" s="31"/>
      <c r="R76" s="31"/>
      <c r="S76" s="31"/>
      <c r="T76" s="3"/>
      <c r="U76"/>
    </row>
    <row r="77" spans="1:21" ht="40" customHeight="1" x14ac:dyDescent="0.35">
      <c r="B77" s="160" t="s">
        <v>62</v>
      </c>
      <c r="C77" s="161" t="s">
        <v>9</v>
      </c>
      <c r="D77" s="161">
        <v>312</v>
      </c>
      <c r="E77" s="162" t="s">
        <v>9</v>
      </c>
      <c r="F77" s="161" t="s">
        <v>9</v>
      </c>
      <c r="G77" s="163" t="s">
        <v>297</v>
      </c>
      <c r="H77" s="186" t="s">
        <v>298</v>
      </c>
      <c r="I77" s="162">
        <v>13</v>
      </c>
      <c r="J77" s="164">
        <v>0.19</v>
      </c>
      <c r="K77" s="162">
        <v>13</v>
      </c>
      <c r="L77" s="165">
        <v>0.46</v>
      </c>
      <c r="M77" s="162" t="s">
        <v>247</v>
      </c>
      <c r="N77" s="166" t="s">
        <v>71</v>
      </c>
      <c r="O77" s="167">
        <v>1</v>
      </c>
      <c r="P77" s="304" t="s">
        <v>253</v>
      </c>
      <c r="Q77" s="305"/>
      <c r="R77" s="305"/>
      <c r="S77" s="305"/>
      <c r="T77" s="3"/>
      <c r="U77"/>
    </row>
    <row r="78" spans="1:21" ht="40" customHeight="1" x14ac:dyDescent="0.35">
      <c r="B78" s="160" t="s">
        <v>88</v>
      </c>
      <c r="C78" s="161" t="s">
        <v>9</v>
      </c>
      <c r="D78" s="161" t="s">
        <v>9</v>
      </c>
      <c r="E78" s="162" t="s">
        <v>9</v>
      </c>
      <c r="F78" s="161">
        <v>460</v>
      </c>
      <c r="G78" s="163" t="s">
        <v>299</v>
      </c>
      <c r="H78" s="162" t="s">
        <v>299</v>
      </c>
      <c r="I78" s="162">
        <v>2.2000000000000002</v>
      </c>
      <c r="J78" s="164">
        <v>0.45</v>
      </c>
      <c r="K78" s="162">
        <v>2.2000000000000002</v>
      </c>
      <c r="L78" s="165" t="s">
        <v>64</v>
      </c>
      <c r="M78" s="162" t="s">
        <v>260</v>
      </c>
      <c r="N78" s="166" t="s">
        <v>261</v>
      </c>
      <c r="O78" s="167">
        <v>1</v>
      </c>
      <c r="P78" s="306" t="s">
        <v>301</v>
      </c>
      <c r="Q78" s="307"/>
      <c r="R78" s="307"/>
      <c r="S78" s="307"/>
      <c r="T78" s="3"/>
      <c r="U78"/>
    </row>
    <row r="79" spans="1:21" ht="60" customHeight="1" x14ac:dyDescent="0.35">
      <c r="B79" s="168" t="s">
        <v>27</v>
      </c>
      <c r="C79" s="162">
        <v>14</v>
      </c>
      <c r="D79" s="169" t="s">
        <v>9</v>
      </c>
      <c r="E79" s="162">
        <v>38</v>
      </c>
      <c r="F79" s="162">
        <v>260</v>
      </c>
      <c r="G79" s="163" t="s">
        <v>324</v>
      </c>
      <c r="H79" s="162" t="s">
        <v>324</v>
      </c>
      <c r="I79" s="162">
        <v>4.2</v>
      </c>
      <c r="J79" s="164">
        <v>0.3</v>
      </c>
      <c r="K79" s="162">
        <v>4.2</v>
      </c>
      <c r="L79" s="161" t="s">
        <v>64</v>
      </c>
      <c r="M79" s="162" t="s">
        <v>248</v>
      </c>
      <c r="N79" s="289" t="s">
        <v>249</v>
      </c>
      <c r="O79" s="299">
        <v>0.89</v>
      </c>
      <c r="P79" s="308" t="s">
        <v>330</v>
      </c>
      <c r="Q79" s="309"/>
      <c r="R79" s="309"/>
      <c r="S79" s="309"/>
      <c r="T79" s="3"/>
      <c r="U79"/>
    </row>
    <row r="80" spans="1:21" ht="34.5" customHeight="1" x14ac:dyDescent="0.35">
      <c r="A80" s="97"/>
      <c r="B80" s="170" t="s">
        <v>18</v>
      </c>
      <c r="C80" s="171">
        <f t="shared" ref="C80:D80" si="1">SUM(C77:C79)</f>
        <v>14</v>
      </c>
      <c r="D80" s="171">
        <f t="shared" si="1"/>
        <v>312</v>
      </c>
      <c r="E80" s="171">
        <f>SUM(E77:E79)</f>
        <v>38</v>
      </c>
      <c r="F80" s="172">
        <f>SUM(F77:F79)</f>
        <v>720</v>
      </c>
      <c r="G80" s="171" t="s">
        <v>325</v>
      </c>
      <c r="H80" s="171" t="s">
        <v>341</v>
      </c>
      <c r="I80" s="171">
        <v>19</v>
      </c>
      <c r="J80" s="171"/>
      <c r="K80" s="171">
        <v>19</v>
      </c>
      <c r="L80" s="171"/>
      <c r="M80" s="171" t="s">
        <v>309</v>
      </c>
      <c r="N80" s="172" t="s">
        <v>282</v>
      </c>
      <c r="O80" s="173"/>
      <c r="P80"/>
      <c r="Q80"/>
      <c r="U80"/>
    </row>
    <row r="81" spans="1:21" ht="34.5" customHeight="1" x14ac:dyDescent="0.35">
      <c r="A81" s="97"/>
      <c r="B81" s="168" t="s">
        <v>19</v>
      </c>
      <c r="C81" s="174" t="s">
        <v>9</v>
      </c>
      <c r="D81" s="174">
        <v>8</v>
      </c>
      <c r="E81" s="175" t="s">
        <v>9</v>
      </c>
      <c r="F81" s="176">
        <v>28</v>
      </c>
      <c r="G81" s="285" t="s">
        <v>249</v>
      </c>
      <c r="H81" s="285" t="s">
        <v>249</v>
      </c>
      <c r="I81" s="175">
        <v>0.06</v>
      </c>
      <c r="J81" s="298">
        <v>0.3</v>
      </c>
      <c r="K81" s="175">
        <v>0.06</v>
      </c>
      <c r="L81" s="175" t="s">
        <v>64</v>
      </c>
      <c r="M81" s="175">
        <v>1</v>
      </c>
      <c r="N81" s="176">
        <v>1</v>
      </c>
      <c r="O81" s="177">
        <v>0.5</v>
      </c>
      <c r="P81" s="87" t="s">
        <v>331</v>
      </c>
      <c r="Q81"/>
      <c r="U81"/>
    </row>
    <row r="82" spans="1:21" ht="20.5" customHeight="1" x14ac:dyDescent="0.35">
      <c r="A82" s="97"/>
      <c r="B82"/>
      <c r="C82"/>
      <c r="D82"/>
      <c r="E82"/>
      <c r="F82"/>
      <c r="G82"/>
      <c r="H82"/>
      <c r="I82"/>
      <c r="J82"/>
      <c r="K82"/>
      <c r="L82"/>
      <c r="M82"/>
      <c r="N82"/>
      <c r="O82"/>
      <c r="P82" s="90"/>
      <c r="Q82"/>
      <c r="R82"/>
      <c r="U82"/>
    </row>
    <row r="83" spans="1:21" ht="34.5" customHeight="1" x14ac:dyDescent="0.35">
      <c r="A83" s="97"/>
      <c r="B83" s="178" t="s">
        <v>90</v>
      </c>
      <c r="C83" s="179">
        <v>2874</v>
      </c>
      <c r="D83" s="179" t="s">
        <v>91</v>
      </c>
      <c r="E83" s="179">
        <v>3820</v>
      </c>
      <c r="F83" s="180" t="s">
        <v>92</v>
      </c>
      <c r="G83" s="181" t="s">
        <v>326</v>
      </c>
      <c r="H83" s="219" t="s">
        <v>342</v>
      </c>
      <c r="I83" s="182">
        <v>144</v>
      </c>
      <c r="J83" s="182"/>
      <c r="K83" s="182">
        <v>144</v>
      </c>
      <c r="L83" s="182"/>
      <c r="M83" s="182" t="s">
        <v>322</v>
      </c>
      <c r="N83" s="183" t="s">
        <v>323</v>
      </c>
      <c r="O83" s="232"/>
      <c r="P83" s="90"/>
      <c r="Q83"/>
      <c r="R83"/>
      <c r="U83"/>
    </row>
    <row r="84" spans="1:21" customFormat="1" ht="34.5" customHeight="1" x14ac:dyDescent="0.35">
      <c r="C84" s="184"/>
      <c r="D84" s="184"/>
      <c r="S84" s="3"/>
    </row>
    <row r="85" spans="1:21" customFormat="1" ht="24.65" customHeight="1" x14ac:dyDescent="0.55000000000000004">
      <c r="B85" s="300" t="s">
        <v>329</v>
      </c>
      <c r="C85" s="301"/>
      <c r="D85" s="301"/>
      <c r="E85" s="301"/>
      <c r="F85" s="301"/>
      <c r="G85" s="301"/>
      <c r="H85" s="301"/>
      <c r="I85" s="301"/>
      <c r="J85" s="301"/>
      <c r="K85" s="301"/>
      <c r="L85" s="301"/>
      <c r="M85" s="301"/>
      <c r="N85" s="301"/>
      <c r="O85" s="301"/>
      <c r="P85" s="3"/>
      <c r="Q85" s="153"/>
      <c r="R85" s="3"/>
    </row>
    <row r="86" spans="1:21" ht="20.149999999999999" customHeight="1" x14ac:dyDescent="0.55000000000000004">
      <c r="A86"/>
      <c r="B86" s="301" t="s">
        <v>93</v>
      </c>
      <c r="C86" s="301"/>
      <c r="D86" s="301"/>
      <c r="E86" s="301"/>
      <c r="F86" s="301"/>
      <c r="G86" s="301"/>
      <c r="H86" s="301"/>
      <c r="I86" s="301"/>
      <c r="J86" s="301"/>
      <c r="K86" s="301"/>
      <c r="L86" s="301"/>
      <c r="M86" s="301"/>
      <c r="N86" s="301"/>
      <c r="O86" s="302"/>
      <c r="P86" s="91"/>
      <c r="Q86"/>
      <c r="S86"/>
    </row>
    <row r="87" spans="1:21" ht="22.5" customHeight="1" x14ac:dyDescent="0.55000000000000004">
      <c r="A87"/>
      <c r="B87" s="301" t="s">
        <v>94</v>
      </c>
      <c r="P87" s="91"/>
      <c r="Q87"/>
      <c r="S87"/>
    </row>
    <row r="88" spans="1:21" ht="34.5" customHeight="1" x14ac:dyDescent="0.55000000000000004">
      <c r="A88"/>
      <c r="B88" s="311" t="s">
        <v>335</v>
      </c>
      <c r="C88" s="311"/>
      <c r="D88" s="311"/>
      <c r="E88" s="311"/>
      <c r="F88" s="311"/>
      <c r="G88" s="311"/>
      <c r="H88" s="311"/>
      <c r="I88" s="311"/>
      <c r="J88" s="311"/>
      <c r="K88" s="311"/>
      <c r="L88" s="311"/>
      <c r="M88" s="311"/>
      <c r="N88" s="311"/>
      <c r="O88" s="311"/>
      <c r="P88" s="91"/>
      <c r="Q88"/>
      <c r="S88"/>
    </row>
    <row r="89" spans="1:21" ht="34.5" customHeight="1" x14ac:dyDescent="0.35">
      <c r="A89"/>
      <c r="B89"/>
      <c r="C89"/>
      <c r="D89"/>
      <c r="E89"/>
      <c r="F89"/>
      <c r="G89"/>
      <c r="H89"/>
      <c r="I89"/>
      <c r="J89"/>
      <c r="K89"/>
      <c r="L89"/>
      <c r="M89"/>
      <c r="N89"/>
      <c r="O89" s="91"/>
      <c r="P89" s="91"/>
      <c r="Q89"/>
      <c r="S89"/>
    </row>
    <row r="90" spans="1:21" ht="34.5" customHeight="1" x14ac:dyDescent="0.35">
      <c r="A90"/>
      <c r="B90" s="33" t="s">
        <v>95</v>
      </c>
      <c r="C90" s="21"/>
      <c r="D90" s="21"/>
      <c r="E90" s="21"/>
      <c r="F90" s="22"/>
      <c r="G90" s="22"/>
      <c r="H90" s="22"/>
      <c r="I90" s="22"/>
      <c r="J90" s="22"/>
      <c r="K90" s="22"/>
      <c r="L90" s="22"/>
      <c r="M90" s="22"/>
      <c r="N90" s="22"/>
      <c r="O90" s="22"/>
      <c r="P90" s="22"/>
      <c r="Q90" s="22"/>
      <c r="R90" s="22"/>
    </row>
    <row r="91" spans="1:21" ht="21.75" customHeight="1" x14ac:dyDescent="0.35">
      <c r="A91"/>
      <c r="B91" s="235"/>
      <c r="C91" s="117"/>
      <c r="D91" s="117"/>
      <c r="E91" s="117"/>
      <c r="F91" s="23"/>
      <c r="G91" s="23"/>
      <c r="H91" s="23"/>
      <c r="I91" s="23"/>
      <c r="J91" s="23"/>
      <c r="K91" s="23"/>
      <c r="L91" s="23"/>
      <c r="M91" s="23"/>
      <c r="N91" s="23"/>
      <c r="O91" s="23"/>
      <c r="P91" s="23"/>
      <c r="Q91" s="23"/>
      <c r="R91" s="23"/>
    </row>
    <row r="92" spans="1:21" ht="76.5" customHeight="1" x14ac:dyDescent="0.35">
      <c r="A92"/>
      <c r="B92" s="64" t="s">
        <v>11</v>
      </c>
      <c r="C92" s="2" t="s">
        <v>267</v>
      </c>
      <c r="D92" s="2" t="s">
        <v>270</v>
      </c>
      <c r="F92"/>
      <c r="G92"/>
      <c r="H92" s="23"/>
      <c r="I92" s="23"/>
      <c r="J92"/>
      <c r="K92"/>
      <c r="L92"/>
      <c r="M92"/>
      <c r="N92"/>
      <c r="O92"/>
      <c r="P92"/>
      <c r="Q92"/>
      <c r="R92"/>
      <c r="S92"/>
    </row>
    <row r="93" spans="1:21" ht="34.5" customHeight="1" x14ac:dyDescent="0.35">
      <c r="A93"/>
      <c r="B93" s="98" t="s">
        <v>96</v>
      </c>
      <c r="C93" s="43">
        <v>2988</v>
      </c>
      <c r="D93" s="62">
        <v>3529</v>
      </c>
      <c r="F93"/>
      <c r="G93"/>
      <c r="H93" s="23"/>
      <c r="I93" s="23"/>
      <c r="J93"/>
      <c r="K93"/>
      <c r="L93"/>
      <c r="M93"/>
      <c r="N93"/>
      <c r="O93"/>
      <c r="P93"/>
      <c r="Q93"/>
      <c r="R93"/>
      <c r="S93"/>
    </row>
    <row r="94" spans="1:21" ht="42" customHeight="1" x14ac:dyDescent="0.35">
      <c r="A94"/>
      <c r="B94" s="98" t="s">
        <v>97</v>
      </c>
      <c r="C94" s="113">
        <v>-1456.377041009702</v>
      </c>
      <c r="D94" s="114">
        <v>-1396</v>
      </c>
      <c r="F94"/>
      <c r="G94"/>
      <c r="H94" s="23"/>
      <c r="I94" s="23"/>
      <c r="J94"/>
      <c r="K94"/>
      <c r="L94"/>
      <c r="M94"/>
      <c r="N94"/>
      <c r="O94"/>
      <c r="P94"/>
      <c r="Q94"/>
      <c r="R94"/>
      <c r="S94"/>
    </row>
    <row r="95" spans="1:21" ht="34.5" customHeight="1" x14ac:dyDescent="0.35">
      <c r="A95"/>
      <c r="B95" s="115" t="s">
        <v>98</v>
      </c>
      <c r="C95" s="116">
        <v>1532</v>
      </c>
      <c r="D95" s="290">
        <v>2133</v>
      </c>
      <c r="F95"/>
      <c r="G95"/>
      <c r="H95" s="23"/>
      <c r="I95" s="23"/>
      <c r="J95"/>
      <c r="K95"/>
      <c r="L95"/>
      <c r="M95"/>
      <c r="N95"/>
      <c r="O95"/>
      <c r="P95"/>
      <c r="Q95"/>
      <c r="R95"/>
      <c r="S95"/>
    </row>
    <row r="96" spans="1:21" ht="34.5" customHeight="1" x14ac:dyDescent="0.35">
      <c r="A96"/>
      <c r="C96" s="68"/>
      <c r="E96"/>
      <c r="F96"/>
      <c r="G96"/>
      <c r="H96" s="23"/>
      <c r="I96" s="23"/>
      <c r="J96"/>
      <c r="K96"/>
      <c r="L96"/>
      <c r="M96"/>
      <c r="N96"/>
      <c r="O96"/>
      <c r="P96"/>
      <c r="Q96"/>
      <c r="R96"/>
      <c r="S96"/>
    </row>
    <row r="97" spans="1:20" x14ac:dyDescent="0.35">
      <c r="A97"/>
      <c r="B97" s="307"/>
      <c r="C97" s="307"/>
      <c r="D97" s="307"/>
      <c r="E97" s="307"/>
      <c r="F97" s="307"/>
      <c r="G97" s="307"/>
      <c r="H97" s="307"/>
      <c r="I97" s="307"/>
      <c r="J97" s="307"/>
      <c r="K97" s="307"/>
      <c r="L97" s="307"/>
      <c r="M97" s="307"/>
      <c r="N97" s="307"/>
      <c r="O97" s="63"/>
      <c r="P97" s="63"/>
      <c r="Q97"/>
      <c r="R97"/>
      <c r="S97"/>
    </row>
    <row r="98" spans="1:20" x14ac:dyDescent="0.35">
      <c r="A98"/>
      <c r="B98" s="63"/>
      <c r="C98" s="63"/>
      <c r="D98" s="63"/>
      <c r="E98" s="63"/>
      <c r="F98" s="63"/>
      <c r="G98" s="63"/>
      <c r="H98" s="63"/>
      <c r="I98" s="63"/>
      <c r="J98" s="63"/>
      <c r="K98" s="63"/>
      <c r="L98" s="63"/>
      <c r="M98" s="63"/>
      <c r="N98" s="63"/>
      <c r="O98" s="63"/>
      <c r="P98" s="63"/>
      <c r="Q98"/>
      <c r="R98"/>
      <c r="S98"/>
    </row>
    <row r="99" spans="1:20" x14ac:dyDescent="0.35">
      <c r="B99" s="25"/>
      <c r="C99" s="25"/>
      <c r="D99" s="25"/>
    </row>
    <row r="100" spans="1:20" ht="27" customHeight="1" x14ac:dyDescent="0.35">
      <c r="B100" s="33" t="s">
        <v>99</v>
      </c>
      <c r="C100" s="21"/>
      <c r="D100" s="21"/>
      <c r="E100" s="21"/>
      <c r="F100" s="22"/>
      <c r="G100" s="22"/>
      <c r="H100" s="22"/>
      <c r="I100" s="22"/>
      <c r="J100" s="22"/>
      <c r="K100" s="22"/>
      <c r="L100" s="22"/>
      <c r="M100" s="22"/>
      <c r="N100" s="22"/>
      <c r="O100" s="22"/>
      <c r="P100" s="22"/>
      <c r="Q100" s="22"/>
      <c r="R100" s="22"/>
    </row>
    <row r="101" spans="1:20" x14ac:dyDescent="0.35">
      <c r="B101" s="25" t="s">
        <v>100</v>
      </c>
      <c r="C101" s="25"/>
      <c r="D101" s="25"/>
    </row>
    <row r="102" spans="1:20" x14ac:dyDescent="0.35">
      <c r="B102"/>
      <c r="C102"/>
      <c r="D102"/>
      <c r="E102"/>
      <c r="F102"/>
      <c r="S102"/>
      <c r="T102" s="3"/>
    </row>
    <row r="103" spans="1:20" x14ac:dyDescent="0.35">
      <c r="H103"/>
      <c r="I103"/>
      <c r="J103"/>
      <c r="K103"/>
      <c r="L103"/>
      <c r="P103" s="68"/>
      <c r="S103"/>
      <c r="T103" s="3"/>
    </row>
    <row r="104" spans="1:20" x14ac:dyDescent="0.35">
      <c r="H104"/>
      <c r="I104"/>
      <c r="J104"/>
      <c r="K104"/>
      <c r="L104" s="55" t="s">
        <v>91</v>
      </c>
      <c r="M104" s="45">
        <v>2023</v>
      </c>
      <c r="N104" s="45" t="s">
        <v>101</v>
      </c>
      <c r="O104" s="45" t="s">
        <v>102</v>
      </c>
      <c r="P104" s="45" t="s">
        <v>103</v>
      </c>
      <c r="Q104" s="45" t="s">
        <v>269</v>
      </c>
      <c r="S104"/>
      <c r="T104" s="3"/>
    </row>
    <row r="105" spans="1:20" x14ac:dyDescent="0.35">
      <c r="H105"/>
      <c r="I105"/>
      <c r="J105"/>
      <c r="K105"/>
      <c r="L105" s="47" t="s">
        <v>104</v>
      </c>
      <c r="M105" s="46">
        <v>1883</v>
      </c>
      <c r="N105" s="46">
        <f>D49</f>
        <v>1915</v>
      </c>
      <c r="O105" s="46">
        <f>N105</f>
        <v>1915</v>
      </c>
      <c r="P105" s="46">
        <f t="shared" ref="P105:Q105" si="2">O105</f>
        <v>1915</v>
      </c>
      <c r="Q105" s="46">
        <f t="shared" si="2"/>
        <v>1915</v>
      </c>
      <c r="S105"/>
      <c r="T105" s="3"/>
    </row>
    <row r="106" spans="1:20" ht="40" x14ac:dyDescent="0.35">
      <c r="H106"/>
      <c r="I106"/>
      <c r="J106"/>
      <c r="K106"/>
      <c r="L106" s="47" t="s">
        <v>105</v>
      </c>
      <c r="M106" s="46">
        <v>0</v>
      </c>
      <c r="N106" s="46">
        <f>D56+D62+D58+D59</f>
        <v>514</v>
      </c>
      <c r="O106" s="46">
        <f>D60+N106</f>
        <v>608</v>
      </c>
      <c r="P106" s="46">
        <f>D63</f>
        <v>608</v>
      </c>
      <c r="Q106" s="46">
        <f>P106</f>
        <v>608</v>
      </c>
      <c r="S106"/>
      <c r="T106" s="3"/>
    </row>
    <row r="107" spans="1:20" ht="40" x14ac:dyDescent="0.35">
      <c r="H107"/>
      <c r="I107"/>
      <c r="J107"/>
      <c r="K107"/>
      <c r="L107" s="47" t="s">
        <v>106</v>
      </c>
      <c r="M107" s="46" t="s">
        <v>9</v>
      </c>
      <c r="N107" s="46" t="s">
        <v>9</v>
      </c>
      <c r="O107" s="46">
        <f>D70+D72+D73+C80</f>
        <v>657</v>
      </c>
      <c r="P107" s="46">
        <f>O107+D71+D68+D80+D81</f>
        <v>2580</v>
      </c>
      <c r="Q107" s="46">
        <f>P107+E80+D69</f>
        <v>2874</v>
      </c>
      <c r="S107"/>
      <c r="T107" s="3"/>
    </row>
    <row r="108" spans="1:20" x14ac:dyDescent="0.35">
      <c r="H108"/>
      <c r="I108"/>
      <c r="J108"/>
      <c r="K108"/>
      <c r="L108" s="48" t="s">
        <v>107</v>
      </c>
      <c r="M108" s="49">
        <v>1883</v>
      </c>
      <c r="N108" s="49">
        <f>SUM(N105:N107)</f>
        <v>2429</v>
      </c>
      <c r="O108" s="49">
        <f t="shared" ref="O108:P108" si="3">SUM(O105:O107)</f>
        <v>3180</v>
      </c>
      <c r="P108" s="49">
        <f t="shared" si="3"/>
        <v>5103</v>
      </c>
      <c r="Q108" s="49">
        <f>SUM(Q105:Q107)-1</f>
        <v>5396</v>
      </c>
      <c r="R108" s="78"/>
      <c r="S108"/>
      <c r="T108" s="3"/>
    </row>
    <row r="109" spans="1:20" x14ac:dyDescent="0.35">
      <c r="H109"/>
      <c r="I109"/>
      <c r="J109"/>
      <c r="K109"/>
      <c r="L109"/>
      <c r="M109"/>
      <c r="N109"/>
      <c r="O109"/>
      <c r="P109"/>
      <c r="Q109"/>
      <c r="S109"/>
      <c r="T109" s="3"/>
    </row>
    <row r="110" spans="1:20" x14ac:dyDescent="0.35">
      <c r="H110"/>
      <c r="I110"/>
      <c r="J110"/>
      <c r="K110"/>
      <c r="L110" s="282" t="s">
        <v>92</v>
      </c>
      <c r="M110" s="293">
        <v>277</v>
      </c>
      <c r="N110" s="293">
        <f>E49+E57+E58+E62</f>
        <v>1879.65</v>
      </c>
      <c r="O110" s="293">
        <f>N110+E70+E72+E73+F79-70</f>
        <v>3629.65</v>
      </c>
      <c r="P110" s="293">
        <f>O110+70+F81+E68+E71+F78</f>
        <v>5699.65</v>
      </c>
      <c r="Q110" s="293">
        <f>E83+E63+E49</f>
        <v>5699.65</v>
      </c>
      <c r="S110"/>
      <c r="T110" s="3"/>
    </row>
    <row r="111" spans="1:20" x14ac:dyDescent="0.35">
      <c r="H111"/>
      <c r="I111"/>
      <c r="J111"/>
      <c r="K111"/>
      <c r="L111"/>
      <c r="M111"/>
      <c r="N111"/>
      <c r="O111"/>
      <c r="P111" s="90"/>
      <c r="Q111"/>
      <c r="S111"/>
      <c r="T111" s="3"/>
    </row>
    <row r="112" spans="1:20" x14ac:dyDescent="0.35">
      <c r="L112"/>
      <c r="M112"/>
      <c r="N112"/>
      <c r="O112"/>
      <c r="P112" s="90"/>
      <c r="Q112" s="90"/>
      <c r="S112"/>
      <c r="T112" s="3"/>
    </row>
    <row r="113" spans="2:20" x14ac:dyDescent="0.35">
      <c r="L113"/>
      <c r="M113"/>
      <c r="N113"/>
      <c r="O113"/>
      <c r="P113"/>
      <c r="Q113" s="90"/>
      <c r="S113"/>
      <c r="T113" s="3"/>
    </row>
    <row r="114" spans="2:20" ht="26.25" customHeight="1" x14ac:dyDescent="0.35">
      <c r="L114"/>
      <c r="M114"/>
      <c r="N114"/>
      <c r="O114"/>
      <c r="P114"/>
      <c r="Q114"/>
      <c r="R114"/>
    </row>
    <row r="115" spans="2:20" ht="27" customHeight="1" x14ac:dyDescent="0.35">
      <c r="B115" s="33" t="s">
        <v>108</v>
      </c>
      <c r="C115" s="21"/>
      <c r="D115" s="21"/>
      <c r="E115" s="21"/>
      <c r="F115" s="22"/>
      <c r="G115" s="22"/>
      <c r="H115" s="22"/>
      <c r="I115" s="22"/>
      <c r="J115" s="22"/>
      <c r="K115" s="22"/>
      <c r="L115" s="22"/>
      <c r="M115" s="22"/>
      <c r="N115" s="22"/>
      <c r="O115" s="22"/>
      <c r="P115" s="22"/>
      <c r="Q115" s="22"/>
      <c r="R115" s="22"/>
    </row>
    <row r="116" spans="2:20" x14ac:dyDescent="0.35">
      <c r="B116"/>
      <c r="C116"/>
      <c r="D116"/>
      <c r="E116"/>
      <c r="F116"/>
      <c r="G116"/>
      <c r="H116"/>
      <c r="N116"/>
      <c r="O116"/>
      <c r="P116"/>
      <c r="Q116"/>
      <c r="R116"/>
    </row>
    <row r="117" spans="2:20" ht="37.5" customHeight="1" x14ac:dyDescent="0.35">
      <c r="B117" s="310" t="s">
        <v>109</v>
      </c>
      <c r="C117" s="310"/>
      <c r="D117" s="310"/>
      <c r="E117" s="310"/>
      <c r="F117" s="310"/>
      <c r="G117" s="310"/>
      <c r="H117" s="310"/>
      <c r="I117" s="310"/>
      <c r="J117" s="310"/>
      <c r="K117" s="310"/>
      <c r="L117" s="310"/>
      <c r="M117" s="310"/>
      <c r="N117" s="310"/>
      <c r="O117"/>
      <c r="P117"/>
      <c r="Q117"/>
      <c r="R117"/>
    </row>
    <row r="118" spans="2:20" x14ac:dyDescent="0.35">
      <c r="N118"/>
      <c r="O118"/>
      <c r="P118"/>
      <c r="Q118"/>
      <c r="R118"/>
    </row>
    <row r="119" spans="2:20" x14ac:dyDescent="0.35">
      <c r="B119" s="3" t="s">
        <v>110</v>
      </c>
      <c r="N119"/>
      <c r="O119"/>
      <c r="P119"/>
      <c r="Q119"/>
      <c r="R119"/>
    </row>
    <row r="120" spans="2:20" x14ac:dyDescent="0.35">
      <c r="N120"/>
      <c r="O120"/>
      <c r="P120"/>
      <c r="Q120"/>
      <c r="R120"/>
    </row>
    <row r="121" spans="2:20" x14ac:dyDescent="0.45">
      <c r="B121" s="156" t="s">
        <v>111</v>
      </c>
      <c r="C121" s="54"/>
      <c r="D121" s="157" t="s">
        <v>112</v>
      </c>
      <c r="E121" s="157" t="s">
        <v>113</v>
      </c>
      <c r="N121"/>
      <c r="O121"/>
      <c r="P121"/>
      <c r="Q121"/>
      <c r="R121"/>
    </row>
    <row r="122" spans="2:20" x14ac:dyDescent="0.45">
      <c r="B122" s="54" t="s">
        <v>272</v>
      </c>
      <c r="C122" s="54"/>
      <c r="D122" s="158">
        <v>1.0809834284161912</v>
      </c>
      <c r="E122" s="158">
        <v>0.27166530834012498</v>
      </c>
      <c r="N122"/>
      <c r="O122"/>
      <c r="P122"/>
      <c r="Q122"/>
      <c r="R122"/>
    </row>
    <row r="123" spans="2:20" x14ac:dyDescent="0.45">
      <c r="B123" s="54" t="s">
        <v>271</v>
      </c>
      <c r="C123" s="54"/>
      <c r="D123" s="158">
        <v>1.073422518878864</v>
      </c>
      <c r="E123" s="158">
        <v>0.27662517289073302</v>
      </c>
      <c r="N123"/>
      <c r="O123"/>
      <c r="P123"/>
      <c r="Q123"/>
      <c r="R123"/>
    </row>
    <row r="124" spans="2:20" x14ac:dyDescent="0.45">
      <c r="B124" s="54"/>
      <c r="C124" s="54"/>
      <c r="D124" s="54"/>
      <c r="E124" s="54"/>
      <c r="N124"/>
      <c r="O124"/>
      <c r="P124"/>
      <c r="Q124"/>
      <c r="R124"/>
    </row>
    <row r="125" spans="2:20" x14ac:dyDescent="0.45">
      <c r="B125" s="156" t="s">
        <v>114</v>
      </c>
      <c r="C125" s="54"/>
      <c r="D125" s="54"/>
      <c r="E125" s="54"/>
      <c r="N125"/>
      <c r="O125"/>
      <c r="P125"/>
      <c r="Q125"/>
      <c r="R125"/>
    </row>
    <row r="126" spans="2:20" x14ac:dyDescent="0.45">
      <c r="B126" s="159" t="s">
        <v>274</v>
      </c>
      <c r="C126" s="54"/>
      <c r="D126" s="158">
        <v>1.087660767</v>
      </c>
      <c r="E126" s="158">
        <v>0.27564595455292012</v>
      </c>
      <c r="N126"/>
      <c r="O126"/>
      <c r="P126"/>
      <c r="Q126"/>
      <c r="R126"/>
    </row>
    <row r="127" spans="2:20" x14ac:dyDescent="0.45">
      <c r="B127" s="159" t="s">
        <v>273</v>
      </c>
      <c r="C127" s="54"/>
      <c r="D127" s="158">
        <v>1.0876901798063625</v>
      </c>
      <c r="E127" s="158">
        <v>0.28282942557343665</v>
      </c>
      <c r="N127"/>
      <c r="O127"/>
      <c r="P127"/>
      <c r="Q127"/>
      <c r="R127"/>
    </row>
    <row r="128" spans="2:20" x14ac:dyDescent="0.45">
      <c r="B128" s="54"/>
      <c r="C128" s="54"/>
      <c r="D128" s="54"/>
      <c r="E128" s="54"/>
      <c r="F128" s="54"/>
      <c r="N128"/>
      <c r="O128"/>
      <c r="P128"/>
      <c r="Q128"/>
      <c r="R128"/>
    </row>
    <row r="129" spans="2:18" x14ac:dyDescent="0.35">
      <c r="B129"/>
      <c r="C129"/>
      <c r="D129"/>
      <c r="E129"/>
      <c r="F129"/>
      <c r="G129"/>
      <c r="N129"/>
      <c r="O129"/>
      <c r="P129"/>
      <c r="Q129"/>
      <c r="R129"/>
    </row>
    <row r="130" spans="2:18" x14ac:dyDescent="0.35">
      <c r="B130"/>
      <c r="C130"/>
      <c r="D130"/>
      <c r="E130" s="96"/>
      <c r="F130"/>
      <c r="G130"/>
      <c r="N130"/>
      <c r="O130"/>
      <c r="P130"/>
      <c r="Q130"/>
      <c r="R130"/>
    </row>
    <row r="131" spans="2:18" x14ac:dyDescent="0.35">
      <c r="B131"/>
      <c r="C131"/>
      <c r="D131"/>
      <c r="E131" s="96"/>
      <c r="F131"/>
      <c r="G131"/>
      <c r="K131" s="95"/>
      <c r="N131"/>
      <c r="O131"/>
      <c r="P131"/>
      <c r="Q131"/>
      <c r="R131"/>
    </row>
    <row r="132" spans="2:18" x14ac:dyDescent="0.35">
      <c r="E132" s="96"/>
      <c r="N132"/>
      <c r="O132"/>
      <c r="P132"/>
      <c r="Q132"/>
      <c r="R132"/>
    </row>
    <row r="133" spans="2:18" x14ac:dyDescent="0.35">
      <c r="E133"/>
      <c r="N133"/>
      <c r="O133"/>
      <c r="P133"/>
      <c r="Q133"/>
      <c r="R133"/>
    </row>
    <row r="134" spans="2:18" x14ac:dyDescent="0.35">
      <c r="N134"/>
      <c r="O134"/>
      <c r="P134"/>
      <c r="Q134"/>
      <c r="R134"/>
    </row>
    <row r="135" spans="2:18" x14ac:dyDescent="0.35">
      <c r="D135" s="283"/>
      <c r="E135" s="283"/>
      <c r="N135"/>
      <c r="O135"/>
      <c r="P135"/>
      <c r="Q135"/>
      <c r="R135"/>
    </row>
    <row r="136" spans="2:18" x14ac:dyDescent="0.35">
      <c r="N136"/>
      <c r="O136"/>
      <c r="P136"/>
      <c r="Q136"/>
      <c r="R136"/>
    </row>
    <row r="137" spans="2:18" x14ac:dyDescent="0.35"/>
    <row r="138" spans="2:18" x14ac:dyDescent="0.35"/>
    <row r="139" spans="2:18" x14ac:dyDescent="0.35"/>
    <row r="140" spans="2:18" x14ac:dyDescent="0.35"/>
    <row r="141" spans="2:18" x14ac:dyDescent="0.35"/>
    <row r="142" spans="2:18" x14ac:dyDescent="0.35"/>
    <row r="143" spans="2:18" x14ac:dyDescent="0.35"/>
    <row r="144" spans="2:18" x14ac:dyDescent="0.35"/>
    <row r="145" x14ac:dyDescent="0.35"/>
    <row r="146" x14ac:dyDescent="0.35"/>
    <row r="147" x14ac:dyDescent="0.35"/>
    <row r="148" x14ac:dyDescent="0.35"/>
    <row r="149" x14ac:dyDescent="0.35"/>
    <row r="150" x14ac:dyDescent="0.35"/>
    <row r="151" x14ac:dyDescent="0.35"/>
    <row r="152" x14ac:dyDescent="0.35"/>
    <row r="153" x14ac:dyDescent="0.35"/>
    <row r="154" x14ac:dyDescent="0.35"/>
    <row r="155" x14ac:dyDescent="0.35"/>
    <row r="156" x14ac:dyDescent="0.35"/>
    <row r="157" x14ac:dyDescent="0.35"/>
    <row r="158" x14ac:dyDescent="0.35"/>
    <row r="159" x14ac:dyDescent="0.35"/>
    <row r="160" x14ac:dyDescent="0.35"/>
    <row r="161" x14ac:dyDescent="0.35"/>
    <row r="162" x14ac:dyDescent="0.35"/>
    <row r="163" x14ac:dyDescent="0.35"/>
    <row r="164" x14ac:dyDescent="0.35"/>
    <row r="165" x14ac:dyDescent="0.35"/>
    <row r="166" x14ac:dyDescent="0.35"/>
    <row r="167" x14ac:dyDescent="0.35"/>
    <row r="168" x14ac:dyDescent="0.35"/>
  </sheetData>
  <mergeCells count="21">
    <mergeCell ref="C75:E75"/>
    <mergeCell ref="Q58:S58"/>
    <mergeCell ref="Q60:S60"/>
    <mergeCell ref="B51:M51"/>
    <mergeCell ref="B6:B7"/>
    <mergeCell ref="C6:C7"/>
    <mergeCell ref="E6:F6"/>
    <mergeCell ref="G6:H6"/>
    <mergeCell ref="I6:J6"/>
    <mergeCell ref="C25:C26"/>
    <mergeCell ref="E25:E26"/>
    <mergeCell ref="F25:I25"/>
    <mergeCell ref="P68:R68"/>
    <mergeCell ref="D6:D7"/>
    <mergeCell ref="D25:D26"/>
    <mergeCell ref="P77:S77"/>
    <mergeCell ref="P78:S78"/>
    <mergeCell ref="P79:S79"/>
    <mergeCell ref="B117:N117"/>
    <mergeCell ref="B97:N97"/>
    <mergeCell ref="B88:O88"/>
  </mergeCells>
  <pageMargins left="0.7" right="0.7" top="0.75" bottom="0.75" header="0.3" footer="0.3"/>
  <pageSetup scale="24" orientation="portrait" r:id="rId1"/>
  <ignoredErrors>
    <ignoredError sqref="N58" twoDigitTextYea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DE26-E3CC-4F61-9486-530A18AFE2BD}">
  <sheetPr codeName="Sheet5">
    <tabColor theme="3"/>
  </sheetPr>
  <dimension ref="A1:W56"/>
  <sheetViews>
    <sheetView showGridLines="0" zoomScale="55" zoomScaleNormal="55" workbookViewId="0"/>
  </sheetViews>
  <sheetFormatPr defaultColWidth="0" defaultRowHeight="14.5" zeroHeight="1" x14ac:dyDescent="0.35"/>
  <cols>
    <col min="1" max="1" width="4.453125" customWidth="1"/>
    <col min="2" max="2" width="39.54296875" bestFit="1" customWidth="1"/>
    <col min="3" max="3" width="23.54296875" style="39" customWidth="1"/>
    <col min="4" max="4" width="32.54296875" style="39" customWidth="1"/>
    <col min="5" max="12" width="23.54296875" style="39" customWidth="1"/>
    <col min="13" max="13" width="59.453125" style="39" customWidth="1"/>
    <col min="14" max="14" width="107.54296875" style="39" customWidth="1"/>
    <col min="15" max="15" width="8.54296875" customWidth="1"/>
    <col min="16" max="23" width="0" hidden="1" customWidth="1"/>
    <col min="24" max="16384" width="8.54296875" hidden="1"/>
  </cols>
  <sheetData>
    <row r="1" spans="2:23" x14ac:dyDescent="0.35">
      <c r="C1"/>
      <c r="D1"/>
      <c r="E1"/>
      <c r="F1"/>
      <c r="G1"/>
    </row>
    <row r="2" spans="2:23" ht="26" x14ac:dyDescent="0.8">
      <c r="M2" s="119"/>
      <c r="N2" s="118"/>
    </row>
    <row r="3" spans="2:23" s="3" customFormat="1" ht="27" customHeight="1" x14ac:dyDescent="0.35">
      <c r="B3" s="21" t="s">
        <v>115</v>
      </c>
      <c r="C3" s="34"/>
      <c r="D3" s="34"/>
      <c r="E3" s="34"/>
      <c r="F3" s="34"/>
      <c r="G3" s="34"/>
      <c r="H3" s="35"/>
      <c r="I3" s="35"/>
      <c r="J3" s="35"/>
      <c r="K3" s="35"/>
      <c r="L3" s="35"/>
      <c r="M3" s="35"/>
      <c r="N3" s="35"/>
      <c r="O3"/>
      <c r="P3"/>
      <c r="Q3"/>
      <c r="R3"/>
      <c r="S3"/>
      <c r="T3"/>
      <c r="U3"/>
      <c r="V3"/>
      <c r="W3"/>
    </row>
    <row r="4" spans="2:23" x14ac:dyDescent="0.35"/>
    <row r="5" spans="2:23" x14ac:dyDescent="0.35">
      <c r="L5"/>
    </row>
    <row r="6" spans="2:23" ht="63.65" customHeight="1" x14ac:dyDescent="0.35">
      <c r="B6" s="44" t="s">
        <v>116</v>
      </c>
      <c r="C6" s="29" t="s">
        <v>24</v>
      </c>
      <c r="D6" s="29" t="s">
        <v>117</v>
      </c>
      <c r="E6" s="29" t="s">
        <v>52</v>
      </c>
      <c r="F6" s="29" t="s">
        <v>118</v>
      </c>
      <c r="G6" s="29" t="s">
        <v>119</v>
      </c>
      <c r="H6" s="29" t="s">
        <v>26</v>
      </c>
      <c r="I6" s="29" t="s">
        <v>120</v>
      </c>
      <c r="J6" s="29" t="s">
        <v>121</v>
      </c>
      <c r="K6" s="29" t="s">
        <v>122</v>
      </c>
      <c r="L6" s="5" t="s">
        <v>123</v>
      </c>
      <c r="M6" s="30" t="s">
        <v>124</v>
      </c>
      <c r="N6" s="30" t="s">
        <v>61</v>
      </c>
    </row>
    <row r="7" spans="2:23" ht="22" customHeight="1" x14ac:dyDescent="0.35">
      <c r="B7" s="331" t="s">
        <v>125</v>
      </c>
      <c r="C7" s="37" t="s">
        <v>27</v>
      </c>
      <c r="D7" s="37" t="s">
        <v>126</v>
      </c>
      <c r="E7" s="37" t="s">
        <v>27</v>
      </c>
      <c r="F7" s="37">
        <v>109</v>
      </c>
      <c r="G7" s="37" t="s">
        <v>9</v>
      </c>
      <c r="H7" s="70">
        <v>0.41</v>
      </c>
      <c r="I7" s="58" t="s">
        <v>127</v>
      </c>
      <c r="J7" s="37">
        <v>18</v>
      </c>
      <c r="K7" s="37" t="s">
        <v>128</v>
      </c>
      <c r="L7" s="154">
        <v>108</v>
      </c>
      <c r="M7" s="37" t="s">
        <v>129</v>
      </c>
      <c r="N7" s="73"/>
      <c r="P7" s="36"/>
      <c r="Q7" s="36"/>
      <c r="R7" s="36"/>
      <c r="S7" s="37"/>
      <c r="T7" s="36"/>
      <c r="U7" s="38"/>
    </row>
    <row r="8" spans="2:23" ht="22" customHeight="1" x14ac:dyDescent="0.35">
      <c r="B8" s="331"/>
      <c r="C8" s="37" t="s">
        <v>27</v>
      </c>
      <c r="D8" s="37" t="s">
        <v>28</v>
      </c>
      <c r="E8" s="37" t="s">
        <v>27</v>
      </c>
      <c r="F8" s="37">
        <v>55</v>
      </c>
      <c r="G8" s="37" t="s">
        <v>9</v>
      </c>
      <c r="H8" s="70">
        <v>0.9</v>
      </c>
      <c r="I8" s="58" t="s">
        <v>127</v>
      </c>
      <c r="J8" s="37">
        <v>12</v>
      </c>
      <c r="K8" s="37" t="s">
        <v>128</v>
      </c>
      <c r="L8" s="154">
        <v>191</v>
      </c>
      <c r="M8" s="37" t="s">
        <v>129</v>
      </c>
      <c r="N8" s="73"/>
    </row>
    <row r="9" spans="2:23" ht="22" customHeight="1" x14ac:dyDescent="0.35">
      <c r="B9" s="331"/>
      <c r="C9" s="37" t="s">
        <v>27</v>
      </c>
      <c r="D9" s="37" t="s">
        <v>29</v>
      </c>
      <c r="E9" s="37" t="s">
        <v>27</v>
      </c>
      <c r="F9" s="37">
        <v>42</v>
      </c>
      <c r="G9" s="37" t="s">
        <v>9</v>
      </c>
      <c r="H9" s="70">
        <v>0.75</v>
      </c>
      <c r="I9" s="58" t="s">
        <v>127</v>
      </c>
      <c r="J9" s="37" t="s">
        <v>83</v>
      </c>
      <c r="K9" s="37" t="s">
        <v>128</v>
      </c>
      <c r="L9" s="37">
        <v>61</v>
      </c>
      <c r="M9" s="37" t="s">
        <v>129</v>
      </c>
      <c r="N9" s="73"/>
    </row>
    <row r="10" spans="2:23" ht="22" customHeight="1" x14ac:dyDescent="0.35">
      <c r="B10" s="331"/>
      <c r="C10" s="37" t="s">
        <v>27</v>
      </c>
      <c r="D10" s="37" t="s">
        <v>130</v>
      </c>
      <c r="E10" s="37" t="s">
        <v>27</v>
      </c>
      <c r="F10" s="37">
        <v>33</v>
      </c>
      <c r="G10" s="37" t="s">
        <v>9</v>
      </c>
      <c r="H10" s="70">
        <v>0.98</v>
      </c>
      <c r="I10" s="58" t="s">
        <v>127</v>
      </c>
      <c r="J10" s="61" t="s">
        <v>131</v>
      </c>
      <c r="K10" s="37" t="s">
        <v>128</v>
      </c>
      <c r="L10" s="37">
        <v>344</v>
      </c>
      <c r="M10" s="37" t="s">
        <v>129</v>
      </c>
      <c r="N10" s="73"/>
    </row>
    <row r="11" spans="2:23" ht="22" customHeight="1" x14ac:dyDescent="0.35">
      <c r="B11" s="331"/>
      <c r="C11" s="37" t="s">
        <v>27</v>
      </c>
      <c r="D11" s="37" t="s">
        <v>132</v>
      </c>
      <c r="E11" s="37" t="s">
        <v>27</v>
      </c>
      <c r="F11" s="52">
        <f>'Mature Portfolio Financials'!D31-F12</f>
        <v>146</v>
      </c>
      <c r="G11" s="52">
        <f>'Mature Portfolio Financials'!E31-G12</f>
        <v>284.99999999999994</v>
      </c>
      <c r="H11" s="70">
        <v>0.6</v>
      </c>
      <c r="I11" s="58" t="s">
        <v>133</v>
      </c>
      <c r="J11" s="37" t="s">
        <v>9</v>
      </c>
      <c r="K11" s="37" t="s">
        <v>134</v>
      </c>
      <c r="L11" s="37" t="s">
        <v>135</v>
      </c>
      <c r="M11" s="37" t="s">
        <v>135</v>
      </c>
      <c r="N11" s="73"/>
    </row>
    <row r="12" spans="2:23" ht="22" customHeight="1" x14ac:dyDescent="0.35">
      <c r="B12" s="331"/>
      <c r="C12" s="37" t="s">
        <v>27</v>
      </c>
      <c r="D12" s="37" t="s">
        <v>48</v>
      </c>
      <c r="E12" s="37" t="s">
        <v>27</v>
      </c>
      <c r="F12" s="37">
        <v>32</v>
      </c>
      <c r="G12" s="37">
        <v>55</v>
      </c>
      <c r="H12" s="70">
        <v>0.9</v>
      </c>
      <c r="I12" s="58" t="s">
        <v>127</v>
      </c>
      <c r="J12" s="37">
        <v>20</v>
      </c>
      <c r="K12" s="37" t="s">
        <v>128</v>
      </c>
      <c r="L12" s="37">
        <v>61</v>
      </c>
      <c r="M12" s="37" t="s">
        <v>129</v>
      </c>
      <c r="N12" s="73"/>
    </row>
    <row r="13" spans="2:23" ht="22" customHeight="1" x14ac:dyDescent="0.35">
      <c r="B13" s="331"/>
      <c r="C13" s="37" t="s">
        <v>27</v>
      </c>
      <c r="D13" s="37" t="s">
        <v>136</v>
      </c>
      <c r="E13" s="37" t="s">
        <v>27</v>
      </c>
      <c r="F13" s="37">
        <v>207</v>
      </c>
      <c r="G13" s="37" t="s">
        <v>9</v>
      </c>
      <c r="H13" s="70">
        <v>0.54</v>
      </c>
      <c r="I13" s="58" t="s">
        <v>127</v>
      </c>
      <c r="J13" s="37">
        <v>20</v>
      </c>
      <c r="K13" s="37" t="s">
        <v>128</v>
      </c>
      <c r="L13" s="37">
        <v>99</v>
      </c>
      <c r="M13" s="56" t="s">
        <v>129</v>
      </c>
      <c r="N13" s="73"/>
    </row>
    <row r="14" spans="2:23" ht="20" x14ac:dyDescent="0.35">
      <c r="B14" s="331"/>
      <c r="C14" s="37" t="s">
        <v>15</v>
      </c>
      <c r="D14" s="37" t="s">
        <v>32</v>
      </c>
      <c r="E14" s="37" t="s">
        <v>85</v>
      </c>
      <c r="F14" s="37">
        <v>329</v>
      </c>
      <c r="G14" s="37" t="s">
        <v>9</v>
      </c>
      <c r="H14" s="70">
        <v>0.72</v>
      </c>
      <c r="I14" s="37" t="s">
        <v>137</v>
      </c>
      <c r="J14" s="37" t="s">
        <v>9</v>
      </c>
      <c r="K14" s="37" t="s">
        <v>9</v>
      </c>
      <c r="L14" s="37" t="s">
        <v>9</v>
      </c>
      <c r="M14" s="37" t="s">
        <v>9</v>
      </c>
      <c r="N14" s="73"/>
    </row>
    <row r="15" spans="2:23" ht="22" customHeight="1" x14ac:dyDescent="0.35">
      <c r="B15" s="331"/>
      <c r="C15" s="37" t="s">
        <v>15</v>
      </c>
      <c r="D15" s="37" t="s">
        <v>33</v>
      </c>
      <c r="E15" s="37" t="s">
        <v>138</v>
      </c>
      <c r="F15" s="37">
        <v>372</v>
      </c>
      <c r="G15" s="37" t="s">
        <v>9</v>
      </c>
      <c r="H15" s="70">
        <v>0.55000000000000004</v>
      </c>
      <c r="I15" s="58" t="s">
        <v>133</v>
      </c>
      <c r="J15" s="37">
        <v>9</v>
      </c>
      <c r="K15" s="37" t="s">
        <v>134</v>
      </c>
      <c r="L15" s="37" t="s">
        <v>135</v>
      </c>
      <c r="M15" s="37" t="s">
        <v>135</v>
      </c>
      <c r="N15" s="73" t="s">
        <v>139</v>
      </c>
    </row>
    <row r="16" spans="2:23" ht="41.15" customHeight="1" x14ac:dyDescent="0.35">
      <c r="B16" s="331"/>
      <c r="C16" s="37" t="s">
        <v>15</v>
      </c>
      <c r="D16" s="37" t="s">
        <v>34</v>
      </c>
      <c r="E16" s="37" t="s">
        <v>138</v>
      </c>
      <c r="F16" s="37">
        <v>116</v>
      </c>
      <c r="G16" s="37" t="s">
        <v>9</v>
      </c>
      <c r="H16" s="70">
        <v>0.69</v>
      </c>
      <c r="I16" s="58" t="s">
        <v>133</v>
      </c>
      <c r="J16" s="37">
        <v>9</v>
      </c>
      <c r="K16" s="37" t="s">
        <v>134</v>
      </c>
      <c r="L16" s="37" t="s">
        <v>135</v>
      </c>
      <c r="M16" s="37" t="s">
        <v>135</v>
      </c>
      <c r="N16" s="73" t="s">
        <v>140</v>
      </c>
    </row>
    <row r="17" spans="2:18" ht="22" customHeight="1" x14ac:dyDescent="0.35">
      <c r="B17" s="331"/>
      <c r="C17" s="37" t="s">
        <v>15</v>
      </c>
      <c r="D17" s="37" t="s">
        <v>35</v>
      </c>
      <c r="E17" s="37" t="s">
        <v>141</v>
      </c>
      <c r="F17" s="37">
        <v>14</v>
      </c>
      <c r="G17" s="37" t="s">
        <v>9</v>
      </c>
      <c r="H17" s="70">
        <v>0.501</v>
      </c>
      <c r="I17" s="58" t="s">
        <v>127</v>
      </c>
      <c r="J17" s="37">
        <v>9</v>
      </c>
      <c r="K17" s="37" t="s">
        <v>128</v>
      </c>
      <c r="L17" s="37">
        <v>96</v>
      </c>
      <c r="M17" s="37" t="s">
        <v>142</v>
      </c>
      <c r="N17" s="73"/>
    </row>
    <row r="18" spans="2:18" ht="22" customHeight="1" x14ac:dyDescent="0.35">
      <c r="B18" s="331"/>
      <c r="C18" s="37" t="s">
        <v>38</v>
      </c>
      <c r="D18" s="37" t="s">
        <v>37</v>
      </c>
      <c r="E18" s="37" t="s">
        <v>143</v>
      </c>
      <c r="F18" s="37">
        <v>105</v>
      </c>
      <c r="G18" s="37" t="s">
        <v>9</v>
      </c>
      <c r="H18" s="70">
        <v>0.6</v>
      </c>
      <c r="I18" s="58" t="s">
        <v>127</v>
      </c>
      <c r="J18" s="37">
        <v>10</v>
      </c>
      <c r="K18" s="37" t="s">
        <v>128</v>
      </c>
      <c r="L18" s="37">
        <v>101</v>
      </c>
      <c r="M18" s="37" t="s">
        <v>144</v>
      </c>
      <c r="N18" s="73"/>
    </row>
    <row r="19" spans="2:18" ht="22" customHeight="1" x14ac:dyDescent="0.35">
      <c r="B19" s="331"/>
      <c r="C19" s="37" t="s">
        <v>38</v>
      </c>
      <c r="D19" s="37" t="s">
        <v>39</v>
      </c>
      <c r="E19" s="37" t="s">
        <v>69</v>
      </c>
      <c r="F19" s="37">
        <v>105</v>
      </c>
      <c r="G19" s="37" t="s">
        <v>9</v>
      </c>
      <c r="H19" s="70">
        <v>0.501</v>
      </c>
      <c r="I19" s="58" t="s">
        <v>127</v>
      </c>
      <c r="J19" s="37">
        <v>8</v>
      </c>
      <c r="K19" s="37" t="s">
        <v>128</v>
      </c>
      <c r="L19" s="154">
        <v>122</v>
      </c>
      <c r="M19" s="37" t="s">
        <v>145</v>
      </c>
      <c r="N19" s="73"/>
    </row>
    <row r="20" spans="2:18" ht="42" customHeight="1" x14ac:dyDescent="0.35">
      <c r="B20" s="331"/>
      <c r="C20" s="37" t="s">
        <v>38</v>
      </c>
      <c r="D20" s="37" t="s">
        <v>40</v>
      </c>
      <c r="E20" s="37" t="s">
        <v>146</v>
      </c>
      <c r="F20" s="37">
        <v>49</v>
      </c>
      <c r="G20" s="37" t="s">
        <v>9</v>
      </c>
      <c r="H20" s="70">
        <v>0.501</v>
      </c>
      <c r="I20" s="58" t="s">
        <v>127</v>
      </c>
      <c r="J20" s="37">
        <v>9</v>
      </c>
      <c r="K20" s="37" t="s">
        <v>128</v>
      </c>
      <c r="L20" s="37">
        <v>136</v>
      </c>
      <c r="M20" s="37" t="s">
        <v>147</v>
      </c>
      <c r="N20" s="53"/>
    </row>
    <row r="21" spans="2:18" ht="22" customHeight="1" x14ac:dyDescent="0.35">
      <c r="B21" s="331"/>
      <c r="C21" s="37" t="s">
        <v>38</v>
      </c>
      <c r="D21" s="37" t="s">
        <v>41</v>
      </c>
      <c r="E21" s="37" t="s">
        <v>66</v>
      </c>
      <c r="F21" s="37">
        <v>57</v>
      </c>
      <c r="G21" s="37" t="s">
        <v>9</v>
      </c>
      <c r="H21" s="70">
        <v>0.501</v>
      </c>
      <c r="I21" s="58" t="s">
        <v>127</v>
      </c>
      <c r="J21" s="37">
        <v>15</v>
      </c>
      <c r="K21" s="37" t="s">
        <v>128</v>
      </c>
      <c r="L21" s="37">
        <v>127</v>
      </c>
      <c r="M21" s="37" t="s">
        <v>148</v>
      </c>
      <c r="N21" s="53" t="s">
        <v>149</v>
      </c>
    </row>
    <row r="22" spans="2:18" ht="39.65" customHeight="1" x14ac:dyDescent="0.35">
      <c r="B22" s="331"/>
      <c r="C22" s="37" t="s">
        <v>38</v>
      </c>
      <c r="D22" s="37" t="s">
        <v>42</v>
      </c>
      <c r="E22" s="37" t="s">
        <v>66</v>
      </c>
      <c r="F22" s="52">
        <v>26</v>
      </c>
      <c r="G22" s="37" t="s">
        <v>9</v>
      </c>
      <c r="H22" s="70">
        <v>1</v>
      </c>
      <c r="I22" s="58" t="s">
        <v>127</v>
      </c>
      <c r="J22" s="37">
        <v>14</v>
      </c>
      <c r="K22" s="37" t="s">
        <v>128</v>
      </c>
      <c r="L22" s="37">
        <v>85</v>
      </c>
      <c r="M22" s="37" t="s">
        <v>148</v>
      </c>
      <c r="N22" s="53"/>
    </row>
    <row r="23" spans="2:18" ht="39.65" customHeight="1" x14ac:dyDescent="0.35">
      <c r="B23" s="331"/>
      <c r="C23" s="37" t="s">
        <v>150</v>
      </c>
      <c r="D23" s="37" t="s">
        <v>44</v>
      </c>
      <c r="E23" s="37" t="s">
        <v>151</v>
      </c>
      <c r="F23" s="37">
        <v>106</v>
      </c>
      <c r="G23" s="37" t="s">
        <v>9</v>
      </c>
      <c r="H23" s="70">
        <v>1</v>
      </c>
      <c r="I23" s="58" t="s">
        <v>133</v>
      </c>
      <c r="J23" s="37">
        <v>19</v>
      </c>
      <c r="K23" s="37" t="s">
        <v>134</v>
      </c>
      <c r="L23" s="37" t="s">
        <v>135</v>
      </c>
      <c r="M23" s="37" t="s">
        <v>152</v>
      </c>
      <c r="N23" s="53"/>
    </row>
    <row r="24" spans="2:18" ht="39.65" customHeight="1" x14ac:dyDescent="0.35">
      <c r="B24" s="331"/>
      <c r="C24" s="41" t="s">
        <v>27</v>
      </c>
      <c r="D24" s="41" t="s">
        <v>19</v>
      </c>
      <c r="E24" s="41" t="s">
        <v>27</v>
      </c>
      <c r="F24" s="41">
        <v>12</v>
      </c>
      <c r="G24" s="41" t="s">
        <v>9</v>
      </c>
      <c r="H24" s="71">
        <v>0.5</v>
      </c>
      <c r="I24" s="123" t="s">
        <v>127</v>
      </c>
      <c r="J24" s="41" t="s">
        <v>153</v>
      </c>
      <c r="K24" s="41" t="s">
        <v>128</v>
      </c>
      <c r="L24" s="41">
        <v>69</v>
      </c>
      <c r="M24" s="41" t="s">
        <v>129</v>
      </c>
      <c r="N24" s="53"/>
    </row>
    <row r="25" spans="2:18" ht="22" customHeight="1" x14ac:dyDescent="0.35">
      <c r="B25" s="325" t="s">
        <v>154</v>
      </c>
      <c r="C25" s="37" t="s">
        <v>150</v>
      </c>
      <c r="D25" s="37" t="s">
        <v>193</v>
      </c>
      <c r="E25" s="37" t="s">
        <v>155</v>
      </c>
      <c r="F25" s="37">
        <v>364</v>
      </c>
      <c r="G25" s="52" t="s">
        <v>9</v>
      </c>
      <c r="H25" s="88">
        <v>1</v>
      </c>
      <c r="I25" s="58" t="s">
        <v>133</v>
      </c>
      <c r="J25" s="37">
        <v>20</v>
      </c>
      <c r="K25" s="37" t="s">
        <v>134</v>
      </c>
      <c r="L25" s="37" t="s">
        <v>135</v>
      </c>
      <c r="M25" s="56" t="s">
        <v>156</v>
      </c>
      <c r="N25" s="53"/>
    </row>
    <row r="26" spans="2:18" ht="22" customHeight="1" x14ac:dyDescent="0.35">
      <c r="B26" s="326"/>
      <c r="C26" s="37" t="s">
        <v>150</v>
      </c>
      <c r="D26" s="37" t="s">
        <v>194</v>
      </c>
      <c r="E26" s="37" t="s">
        <v>155</v>
      </c>
      <c r="F26" s="37" t="s">
        <v>9</v>
      </c>
      <c r="G26" s="52">
        <v>1200</v>
      </c>
      <c r="H26" s="88">
        <v>1</v>
      </c>
      <c r="I26" s="58" t="s">
        <v>133</v>
      </c>
      <c r="J26" s="37">
        <v>20</v>
      </c>
      <c r="K26" s="37" t="s">
        <v>134</v>
      </c>
      <c r="L26" s="37" t="s">
        <v>135</v>
      </c>
      <c r="M26" s="56" t="s">
        <v>156</v>
      </c>
      <c r="N26" s="53"/>
    </row>
    <row r="27" spans="2:18" ht="22" customHeight="1" x14ac:dyDescent="0.35">
      <c r="B27" s="326"/>
      <c r="C27" s="37" t="s">
        <v>27</v>
      </c>
      <c r="D27" s="37" t="s">
        <v>157</v>
      </c>
      <c r="E27" s="37" t="s">
        <v>27</v>
      </c>
      <c r="F27" s="37">
        <v>71</v>
      </c>
      <c r="G27" s="37">
        <v>253</v>
      </c>
      <c r="H27" s="70">
        <v>0.67</v>
      </c>
      <c r="I27" s="58" t="s">
        <v>133</v>
      </c>
      <c r="J27" s="37" t="s">
        <v>9</v>
      </c>
      <c r="K27" s="37" t="s">
        <v>9</v>
      </c>
      <c r="L27" s="37" t="s">
        <v>9</v>
      </c>
      <c r="M27" s="37" t="s">
        <v>135</v>
      </c>
      <c r="N27" s="53"/>
    </row>
    <row r="28" spans="2:18" ht="34" customHeight="1" x14ac:dyDescent="0.35">
      <c r="B28" s="326"/>
      <c r="C28" s="37" t="s">
        <v>38</v>
      </c>
      <c r="D28" s="37" t="s">
        <v>68</v>
      </c>
      <c r="E28" s="37" t="s">
        <v>69</v>
      </c>
      <c r="F28" s="37">
        <v>94</v>
      </c>
      <c r="G28" s="37" t="s">
        <v>9</v>
      </c>
      <c r="H28" s="70">
        <v>1</v>
      </c>
      <c r="I28" s="58" t="s">
        <v>127</v>
      </c>
      <c r="J28" s="37">
        <v>15</v>
      </c>
      <c r="K28" s="37" t="s">
        <v>128</v>
      </c>
      <c r="L28" s="52">
        <v>74</v>
      </c>
      <c r="M28" s="37" t="s">
        <v>145</v>
      </c>
      <c r="N28" s="53" t="s">
        <v>159</v>
      </c>
    </row>
    <row r="29" spans="2:18" ht="22" customHeight="1" x14ac:dyDescent="0.35">
      <c r="B29" s="326"/>
      <c r="C29" s="37" t="s">
        <v>38</v>
      </c>
      <c r="D29" s="37" t="s">
        <v>65</v>
      </c>
      <c r="E29" s="37" t="s">
        <v>66</v>
      </c>
      <c r="F29" s="52">
        <v>60</v>
      </c>
      <c r="G29" s="37" t="s">
        <v>9</v>
      </c>
      <c r="H29" s="70">
        <v>1</v>
      </c>
      <c r="I29" s="37" t="s">
        <v>137</v>
      </c>
      <c r="J29" s="37" t="s">
        <v>9</v>
      </c>
      <c r="K29" s="37" t="s">
        <v>9</v>
      </c>
      <c r="L29" s="37" t="s">
        <v>9</v>
      </c>
      <c r="M29" s="56" t="s">
        <v>9</v>
      </c>
      <c r="N29" s="40"/>
    </row>
    <row r="30" spans="2:18" ht="37" customHeight="1" x14ac:dyDescent="0.35">
      <c r="B30" s="327"/>
      <c r="C30" s="37" t="s">
        <v>27</v>
      </c>
      <c r="D30" s="37" t="s">
        <v>19</v>
      </c>
      <c r="E30" s="37" t="s">
        <v>27</v>
      </c>
      <c r="F30" s="52">
        <v>19</v>
      </c>
      <c r="G30" s="37">
        <v>87</v>
      </c>
      <c r="H30" s="70">
        <v>0.501</v>
      </c>
      <c r="I30" s="58" t="s">
        <v>158</v>
      </c>
      <c r="J30" s="37" t="s">
        <v>9</v>
      </c>
      <c r="K30" s="37" t="s">
        <v>9</v>
      </c>
      <c r="L30" s="37" t="s">
        <v>9</v>
      </c>
      <c r="M30" s="56" t="s">
        <v>9</v>
      </c>
      <c r="N30" s="53" t="s">
        <v>160</v>
      </c>
    </row>
    <row r="31" spans="2:18" ht="20" x14ac:dyDescent="0.35">
      <c r="B31" s="328" t="s">
        <v>161</v>
      </c>
      <c r="C31" s="99" t="s">
        <v>150</v>
      </c>
      <c r="D31" s="99" t="s">
        <v>75</v>
      </c>
      <c r="E31" s="99" t="s">
        <v>162</v>
      </c>
      <c r="F31" s="101">
        <v>1211</v>
      </c>
      <c r="G31" s="99">
        <v>824</v>
      </c>
      <c r="H31" s="100">
        <v>1</v>
      </c>
      <c r="I31" s="99" t="s">
        <v>133</v>
      </c>
      <c r="J31" s="99">
        <v>20</v>
      </c>
      <c r="K31" s="99" t="s">
        <v>134</v>
      </c>
      <c r="L31" s="99" t="s">
        <v>135</v>
      </c>
      <c r="M31" s="155" t="s">
        <v>163</v>
      </c>
      <c r="N31" s="236" t="s">
        <v>164</v>
      </c>
      <c r="P31" s="38"/>
      <c r="Q31" s="38"/>
      <c r="R31" s="38"/>
    </row>
    <row r="32" spans="2:18" ht="20" x14ac:dyDescent="0.35">
      <c r="B32" s="329"/>
      <c r="C32" s="37" t="s">
        <v>150</v>
      </c>
      <c r="D32" s="37" t="s">
        <v>79</v>
      </c>
      <c r="E32" s="37" t="s">
        <v>162</v>
      </c>
      <c r="F32" s="37">
        <v>290</v>
      </c>
      <c r="G32" s="37">
        <v>940</v>
      </c>
      <c r="H32" s="88">
        <v>1</v>
      </c>
      <c r="I32" s="224" t="s">
        <v>133</v>
      </c>
      <c r="J32" s="37">
        <v>20</v>
      </c>
      <c r="K32" s="37" t="s">
        <v>134</v>
      </c>
      <c r="L32" s="37" t="s">
        <v>135</v>
      </c>
      <c r="M32" s="56" t="s">
        <v>165</v>
      </c>
      <c r="N32" s="38"/>
      <c r="P32" s="36"/>
      <c r="Q32" s="36"/>
      <c r="R32" s="36"/>
    </row>
    <row r="33" spans="2:15" ht="22" customHeight="1" x14ac:dyDescent="0.35">
      <c r="B33" s="329"/>
      <c r="C33" s="37" t="s">
        <v>150</v>
      </c>
      <c r="D33" s="37" t="s">
        <v>166</v>
      </c>
      <c r="E33" s="37" t="s">
        <v>167</v>
      </c>
      <c r="F33" s="154">
        <v>127.4</v>
      </c>
      <c r="G33" s="37" t="s">
        <v>9</v>
      </c>
      <c r="H33" s="88">
        <v>1</v>
      </c>
      <c r="I33" s="224" t="s">
        <v>133</v>
      </c>
      <c r="J33" s="37">
        <v>20</v>
      </c>
      <c r="K33" s="37" t="s">
        <v>134</v>
      </c>
      <c r="L33" s="37" t="s">
        <v>135</v>
      </c>
      <c r="M33" s="56" t="s">
        <v>168</v>
      </c>
      <c r="N33" s="38"/>
    </row>
    <row r="34" spans="2:15" ht="22" customHeight="1" x14ac:dyDescent="0.35">
      <c r="B34" s="329"/>
      <c r="C34" s="37" t="s">
        <v>150</v>
      </c>
      <c r="D34" s="37" t="s">
        <v>169</v>
      </c>
      <c r="E34" s="37" t="s">
        <v>170</v>
      </c>
      <c r="F34" s="154">
        <v>184.5</v>
      </c>
      <c r="G34" s="37" t="s">
        <v>9</v>
      </c>
      <c r="H34" s="88">
        <v>1</v>
      </c>
      <c r="I34" s="224" t="s">
        <v>133</v>
      </c>
      <c r="J34" s="37">
        <v>20</v>
      </c>
      <c r="K34" s="37" t="s">
        <v>134</v>
      </c>
      <c r="L34" s="37" t="s">
        <v>135</v>
      </c>
      <c r="M34" s="56" t="s">
        <v>171</v>
      </c>
      <c r="N34" s="38"/>
    </row>
    <row r="35" spans="2:15" ht="20" x14ac:dyDescent="0.35">
      <c r="B35" s="329"/>
      <c r="C35" s="37" t="s">
        <v>150</v>
      </c>
      <c r="D35" s="37" t="s">
        <v>76</v>
      </c>
      <c r="E35" s="37" t="s">
        <v>172</v>
      </c>
      <c r="F35" s="37">
        <v>256</v>
      </c>
      <c r="G35" s="37" t="s">
        <v>9</v>
      </c>
      <c r="H35" s="88">
        <v>1</v>
      </c>
      <c r="I35" s="224" t="s">
        <v>133</v>
      </c>
      <c r="J35" s="37" t="s">
        <v>173</v>
      </c>
      <c r="K35" s="37" t="s">
        <v>134</v>
      </c>
      <c r="L35" s="37" t="s">
        <v>135</v>
      </c>
      <c r="M35" s="56" t="s">
        <v>174</v>
      </c>
      <c r="N35" s="38"/>
    </row>
    <row r="36" spans="2:15" ht="20" x14ac:dyDescent="0.35">
      <c r="B36" s="329"/>
      <c r="C36" s="37" t="s">
        <v>150</v>
      </c>
      <c r="D36" s="37" t="s">
        <v>80</v>
      </c>
      <c r="E36" s="37" t="s">
        <v>175</v>
      </c>
      <c r="F36" s="37">
        <v>392</v>
      </c>
      <c r="G36" s="37">
        <v>688</v>
      </c>
      <c r="H36" s="88">
        <v>1</v>
      </c>
      <c r="I36" s="224" t="s">
        <v>133</v>
      </c>
      <c r="J36" s="37" t="s">
        <v>176</v>
      </c>
      <c r="K36" s="37" t="s">
        <v>134</v>
      </c>
      <c r="L36" s="37" t="s">
        <v>135</v>
      </c>
      <c r="M36" s="56" t="s">
        <v>177</v>
      </c>
      <c r="N36" s="38"/>
    </row>
    <row r="37" spans="2:15" ht="20" x14ac:dyDescent="0.35">
      <c r="B37" s="329"/>
      <c r="C37" s="37" t="s">
        <v>150</v>
      </c>
      <c r="D37" s="37" t="s">
        <v>82</v>
      </c>
      <c r="E37" s="37" t="s">
        <v>155</v>
      </c>
      <c r="F37" s="37">
        <v>128</v>
      </c>
      <c r="G37" s="37">
        <v>400</v>
      </c>
      <c r="H37" s="88">
        <v>1</v>
      </c>
      <c r="I37" s="224" t="s">
        <v>133</v>
      </c>
      <c r="J37" s="37">
        <v>20</v>
      </c>
      <c r="K37" s="37" t="s">
        <v>134</v>
      </c>
      <c r="L37" s="37" t="s">
        <v>135</v>
      </c>
      <c r="M37" s="56" t="s">
        <v>178</v>
      </c>
      <c r="N37" s="38"/>
    </row>
    <row r="38" spans="2:15" ht="20" x14ac:dyDescent="0.35">
      <c r="B38" s="329"/>
      <c r="C38" s="37" t="s">
        <v>15</v>
      </c>
      <c r="D38" s="37" t="s">
        <v>84</v>
      </c>
      <c r="E38" s="37" t="s">
        <v>85</v>
      </c>
      <c r="F38" s="37">
        <v>225</v>
      </c>
      <c r="G38" s="37">
        <v>220</v>
      </c>
      <c r="H38" s="88">
        <v>0.72</v>
      </c>
      <c r="I38" s="37" t="s">
        <v>137</v>
      </c>
      <c r="J38" s="37" t="s">
        <v>9</v>
      </c>
      <c r="K38" s="37" t="s">
        <v>9</v>
      </c>
      <c r="L38" s="37" t="s">
        <v>9</v>
      </c>
      <c r="M38" s="56" t="s">
        <v>9</v>
      </c>
      <c r="N38" s="38" t="s">
        <v>179</v>
      </c>
    </row>
    <row r="39" spans="2:15" ht="20" x14ac:dyDescent="0.35">
      <c r="B39" s="329"/>
      <c r="C39" s="37" t="s">
        <v>15</v>
      </c>
      <c r="D39" s="37" t="s">
        <v>180</v>
      </c>
      <c r="E39" s="37" t="s">
        <v>181</v>
      </c>
      <c r="F39" s="37" t="s">
        <v>9</v>
      </c>
      <c r="G39" s="37">
        <v>460</v>
      </c>
      <c r="H39" s="88">
        <v>1</v>
      </c>
      <c r="I39" s="37" t="s">
        <v>137</v>
      </c>
      <c r="J39" s="37" t="s">
        <v>9</v>
      </c>
      <c r="K39" s="37" t="s">
        <v>9</v>
      </c>
      <c r="L39" s="37" t="s">
        <v>9</v>
      </c>
      <c r="M39" s="56" t="s">
        <v>9</v>
      </c>
      <c r="N39" s="38"/>
    </row>
    <row r="40" spans="2:15" ht="20" x14ac:dyDescent="0.35">
      <c r="B40" s="329"/>
      <c r="C40" s="37" t="s">
        <v>27</v>
      </c>
      <c r="D40" s="37" t="s">
        <v>182</v>
      </c>
      <c r="E40" s="37" t="s">
        <v>27</v>
      </c>
      <c r="F40" s="37" t="s">
        <v>9</v>
      </c>
      <c r="G40" s="37">
        <v>260</v>
      </c>
      <c r="H40" s="88">
        <v>0.83</v>
      </c>
      <c r="I40" s="224" t="s">
        <v>158</v>
      </c>
      <c r="J40" s="37" t="s">
        <v>9</v>
      </c>
      <c r="K40" s="37" t="s">
        <v>9</v>
      </c>
      <c r="L40" s="37" t="s">
        <v>9</v>
      </c>
      <c r="M40" s="56" t="s">
        <v>9</v>
      </c>
      <c r="N40" s="53" t="s">
        <v>160</v>
      </c>
    </row>
    <row r="41" spans="2:15" ht="20" x14ac:dyDescent="0.35">
      <c r="B41" s="329"/>
      <c r="C41" s="37" t="s">
        <v>27</v>
      </c>
      <c r="D41" s="37" t="s">
        <v>183</v>
      </c>
      <c r="E41" s="37" t="s">
        <v>27</v>
      </c>
      <c r="F41" s="37">
        <v>38</v>
      </c>
      <c r="G41" s="37" t="s">
        <v>9</v>
      </c>
      <c r="H41" s="88">
        <v>0.83</v>
      </c>
      <c r="I41" s="224" t="s">
        <v>158</v>
      </c>
      <c r="J41" s="37" t="s">
        <v>9</v>
      </c>
      <c r="K41" s="37" t="s">
        <v>9</v>
      </c>
      <c r="L41" s="37" t="s">
        <v>9</v>
      </c>
      <c r="M41" s="37" t="s">
        <v>9</v>
      </c>
      <c r="N41" s="8"/>
      <c r="O41" s="303"/>
    </row>
    <row r="42" spans="2:15" ht="20" x14ac:dyDescent="0.35">
      <c r="B42" s="329"/>
      <c r="C42" s="37" t="s">
        <v>27</v>
      </c>
      <c r="D42" s="37" t="s">
        <v>300</v>
      </c>
      <c r="E42" s="37" t="s">
        <v>27</v>
      </c>
      <c r="F42" s="37">
        <v>14</v>
      </c>
      <c r="G42" s="37" t="s">
        <v>9</v>
      </c>
      <c r="H42" s="88">
        <v>0.8</v>
      </c>
      <c r="I42" s="224" t="s">
        <v>133</v>
      </c>
      <c r="J42" s="37">
        <v>25</v>
      </c>
      <c r="K42" s="37" t="s">
        <v>134</v>
      </c>
      <c r="L42" s="37" t="s">
        <v>337</v>
      </c>
      <c r="M42" s="37" t="s">
        <v>338</v>
      </c>
      <c r="N42" s="8"/>
      <c r="O42" s="303"/>
    </row>
    <row r="43" spans="2:15" ht="40" x14ac:dyDescent="0.35">
      <c r="B43" s="330"/>
      <c r="C43" s="41" t="s">
        <v>27</v>
      </c>
      <c r="D43" s="41" t="s">
        <v>19</v>
      </c>
      <c r="E43" s="41" t="s">
        <v>27</v>
      </c>
      <c r="F43" s="41">
        <v>8</v>
      </c>
      <c r="G43" s="41">
        <v>28</v>
      </c>
      <c r="H43" s="71">
        <v>0.5</v>
      </c>
      <c r="I43" s="123" t="s">
        <v>158</v>
      </c>
      <c r="J43" s="41" t="s">
        <v>9</v>
      </c>
      <c r="K43" s="41" t="s">
        <v>9</v>
      </c>
      <c r="L43" s="41" t="s">
        <v>9</v>
      </c>
      <c r="M43" s="57" t="s">
        <v>9</v>
      </c>
      <c r="N43" s="242" t="s">
        <v>160</v>
      </c>
    </row>
    <row r="44" spans="2:15" x14ac:dyDescent="0.35">
      <c r="D44" s="288"/>
      <c r="E44" s="287"/>
      <c r="F44" s="286"/>
      <c r="G44" s="286"/>
    </row>
    <row r="45" spans="2:15" x14ac:dyDescent="0.35">
      <c r="D45" s="288"/>
      <c r="E45" s="287"/>
      <c r="F45" s="286"/>
      <c r="G45" s="286"/>
    </row>
    <row r="46" spans="2:15" x14ac:dyDescent="0.35">
      <c r="D46" s="288"/>
      <c r="E46" s="287"/>
      <c r="F46" s="286"/>
      <c r="G46" s="286"/>
    </row>
    <row r="47" spans="2:15" x14ac:dyDescent="0.35"/>
    <row r="48" spans="2:15" x14ac:dyDescent="0.35"/>
    <row r="49" x14ac:dyDescent="0.35"/>
    <row r="50" x14ac:dyDescent="0.35"/>
    <row r="51" x14ac:dyDescent="0.35"/>
    <row r="52" x14ac:dyDescent="0.35"/>
    <row r="53" x14ac:dyDescent="0.35"/>
    <row r="54" x14ac:dyDescent="0.35"/>
    <row r="55" x14ac:dyDescent="0.35"/>
    <row r="56" x14ac:dyDescent="0.35"/>
  </sheetData>
  <mergeCells count="3">
    <mergeCell ref="B25:B30"/>
    <mergeCell ref="B31:B43"/>
    <mergeCell ref="B7:B24"/>
  </mergeCells>
  <pageMargins left="0.7" right="0.7" top="0.75" bottom="0.75" header="0.3" footer="0.3"/>
  <pageSetup paperSize="9" scale="17"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37210-EAB0-4F58-BBDB-4807F1C0F46B}">
  <sheetPr codeName="Sheet6"/>
  <dimension ref="A1:T42"/>
  <sheetViews>
    <sheetView showGridLines="0" zoomScale="55" zoomScaleNormal="55" workbookViewId="0"/>
  </sheetViews>
  <sheetFormatPr defaultColWidth="0" defaultRowHeight="14.5" zeroHeight="1" x14ac:dyDescent="0.35"/>
  <cols>
    <col min="1" max="1" width="6.54296875" customWidth="1"/>
    <col min="2" max="2" width="31.54296875" customWidth="1"/>
    <col min="3" max="3" width="25.54296875" customWidth="1"/>
    <col min="4" max="6" width="21.81640625" customWidth="1"/>
    <col min="7" max="7" width="27.81640625" customWidth="1"/>
    <col min="8" max="9" width="17.453125" hidden="1" customWidth="1"/>
    <col min="10" max="20" width="0" hidden="1" customWidth="1"/>
    <col min="21" max="16384" width="8.54296875" hidden="1"/>
  </cols>
  <sheetData>
    <row r="1" spans="2:20" ht="26" x14ac:dyDescent="0.8">
      <c r="E1" s="119"/>
      <c r="F1" s="118"/>
    </row>
    <row r="2" spans="2:20" x14ac:dyDescent="0.35"/>
    <row r="3" spans="2:20" s="3" customFormat="1" ht="20" x14ac:dyDescent="0.35">
      <c r="B3" s="21" t="s">
        <v>184</v>
      </c>
      <c r="C3" s="21"/>
      <c r="D3" s="21"/>
      <c r="E3" s="21"/>
      <c r="F3" s="22"/>
      <c r="G3"/>
      <c r="H3"/>
      <c r="I3"/>
      <c r="J3"/>
      <c r="K3"/>
      <c r="L3"/>
      <c r="M3"/>
      <c r="N3"/>
      <c r="O3"/>
      <c r="P3"/>
      <c r="Q3"/>
      <c r="R3"/>
      <c r="T3"/>
    </row>
    <row r="4" spans="2:20" x14ac:dyDescent="0.35"/>
    <row r="5" spans="2:20" x14ac:dyDescent="0.35"/>
    <row r="6" spans="2:20" ht="60.5" thickBot="1" x14ac:dyDescent="0.4">
      <c r="B6" s="28" t="s">
        <v>24</v>
      </c>
      <c r="C6" s="2" t="s">
        <v>52</v>
      </c>
      <c r="D6" s="2" t="s">
        <v>53</v>
      </c>
      <c r="E6" s="2" t="s">
        <v>54</v>
      </c>
      <c r="F6" s="2" t="s">
        <v>185</v>
      </c>
    </row>
    <row r="7" spans="2:20" s="149" customFormat="1" ht="21" customHeight="1" thickBot="1" x14ac:dyDescent="0.4">
      <c r="B7" s="128" t="s">
        <v>150</v>
      </c>
      <c r="C7" s="69"/>
      <c r="D7" s="129">
        <v>3606</v>
      </c>
      <c r="E7" s="129">
        <v>8856</v>
      </c>
      <c r="F7" s="130" t="s">
        <v>186</v>
      </c>
    </row>
    <row r="8" spans="2:20" s="149" customFormat="1" ht="21" customHeight="1" x14ac:dyDescent="0.35">
      <c r="B8" s="332" t="s">
        <v>15</v>
      </c>
      <c r="C8" s="131" t="s">
        <v>181</v>
      </c>
      <c r="D8" s="132">
        <v>198</v>
      </c>
      <c r="E8" s="133">
        <v>1380</v>
      </c>
      <c r="F8" s="134" t="s">
        <v>186</v>
      </c>
    </row>
    <row r="9" spans="2:20" s="149" customFormat="1" ht="21" customHeight="1" x14ac:dyDescent="0.35">
      <c r="B9" s="332"/>
      <c r="C9" s="135" t="s">
        <v>85</v>
      </c>
      <c r="D9" s="136">
        <v>400</v>
      </c>
      <c r="E9" s="136">
        <v>256</v>
      </c>
      <c r="F9" s="137"/>
    </row>
    <row r="10" spans="2:20" s="149" customFormat="1" ht="21" customHeight="1" thickBot="1" x14ac:dyDescent="0.4">
      <c r="B10" s="332"/>
      <c r="C10" s="138" t="s">
        <v>36</v>
      </c>
      <c r="D10" s="43">
        <f>SUM(D8:D9)</f>
        <v>598</v>
      </c>
      <c r="E10" s="43">
        <f>SUM(E8:E9)</f>
        <v>1636</v>
      </c>
      <c r="F10" s="139"/>
    </row>
    <row r="11" spans="2:20" s="149" customFormat="1" ht="21" customHeight="1" thickBot="1" x14ac:dyDescent="0.4">
      <c r="B11" s="332" t="s">
        <v>187</v>
      </c>
      <c r="C11" s="140" t="s">
        <v>146</v>
      </c>
      <c r="D11" s="132">
        <v>376</v>
      </c>
      <c r="E11" s="132" t="s">
        <v>9</v>
      </c>
      <c r="F11" s="141" t="s">
        <v>186</v>
      </c>
    </row>
    <row r="12" spans="2:20" s="149" customFormat="1" ht="21" customHeight="1" thickBot="1" x14ac:dyDescent="0.4">
      <c r="B12" s="332"/>
      <c r="C12" s="138" t="s">
        <v>188</v>
      </c>
      <c r="D12" s="144">
        <f>SUM(D11:D11)</f>
        <v>376</v>
      </c>
      <c r="E12" s="144" t="s">
        <v>9</v>
      </c>
      <c r="F12" s="145" t="s">
        <v>186</v>
      </c>
    </row>
    <row r="13" spans="2:20" s="149" customFormat="1" ht="21" customHeight="1" thickBot="1" x14ac:dyDescent="0.4">
      <c r="B13" s="128" t="s">
        <v>27</v>
      </c>
      <c r="C13" s="69"/>
      <c r="D13" s="129">
        <v>172</v>
      </c>
      <c r="E13" s="129">
        <f>3277+96.4</f>
        <v>3373.4</v>
      </c>
      <c r="F13" s="130" t="s">
        <v>186</v>
      </c>
    </row>
    <row r="14" spans="2:20" s="149" customFormat="1" ht="21" customHeight="1" x14ac:dyDescent="0.35">
      <c r="B14" s="146" t="s">
        <v>20</v>
      </c>
      <c r="C14" s="147"/>
      <c r="D14" s="110">
        <f>SUM(D7,D10,D13,D12)</f>
        <v>4752</v>
      </c>
      <c r="E14" s="110">
        <f>SUM(E7,E10,E13,E12)</f>
        <v>13865.4</v>
      </c>
      <c r="F14" s="148"/>
    </row>
    <row r="15" spans="2:20" x14ac:dyDescent="0.35"/>
    <row r="16" spans="2:20" x14ac:dyDescent="0.35"/>
    <row r="17" spans="2:6" ht="20" x14ac:dyDescent="0.35">
      <c r="B17" s="21" t="s">
        <v>189</v>
      </c>
      <c r="C17" s="21"/>
      <c r="D17" s="21"/>
      <c r="E17" s="21"/>
      <c r="F17" s="22"/>
    </row>
    <row r="18" spans="2:6" x14ac:dyDescent="0.35"/>
    <row r="19" spans="2:6" x14ac:dyDescent="0.35"/>
    <row r="20" spans="2:6" ht="60.5" thickBot="1" x14ac:dyDescent="0.4">
      <c r="B20" s="28" t="s">
        <v>24</v>
      </c>
      <c r="C20" s="2" t="s">
        <v>52</v>
      </c>
      <c r="D20" s="2" t="s">
        <v>53</v>
      </c>
      <c r="E20" s="2" t="s">
        <v>54</v>
      </c>
      <c r="F20" s="2" t="s">
        <v>185</v>
      </c>
    </row>
    <row r="21" spans="2:6" ht="20.25" customHeight="1" thickBot="1" x14ac:dyDescent="0.4">
      <c r="B21" s="128" t="s">
        <v>150</v>
      </c>
      <c r="C21" s="69"/>
      <c r="D21" s="129">
        <v>8838</v>
      </c>
      <c r="E21" s="129">
        <v>8000</v>
      </c>
      <c r="F21" s="130" t="s">
        <v>186</v>
      </c>
    </row>
    <row r="22" spans="2:6" ht="20.25" customHeight="1" x14ac:dyDescent="0.35">
      <c r="B22" s="332" t="s">
        <v>15</v>
      </c>
      <c r="C22" s="131" t="s">
        <v>181</v>
      </c>
      <c r="D22" s="133">
        <v>211.4</v>
      </c>
      <c r="E22" s="133">
        <v>347.5</v>
      </c>
      <c r="F22" s="134" t="s">
        <v>190</v>
      </c>
    </row>
    <row r="23" spans="2:6" ht="20.25" customHeight="1" thickBot="1" x14ac:dyDescent="0.4">
      <c r="B23" s="333"/>
      <c r="C23" s="150" t="s">
        <v>85</v>
      </c>
      <c r="D23" s="151">
        <v>100</v>
      </c>
      <c r="E23" s="151">
        <v>0</v>
      </c>
      <c r="F23" s="145" t="s">
        <v>186</v>
      </c>
    </row>
    <row r="24" spans="2:6" ht="20.25" customHeight="1" thickBot="1" x14ac:dyDescent="0.4">
      <c r="B24" s="334"/>
      <c r="C24" s="138" t="s">
        <v>36</v>
      </c>
      <c r="D24" s="43">
        <f>SUM(D22:D23)</f>
        <v>311.39999999999998</v>
      </c>
      <c r="E24" s="43">
        <f>SUM(E22:E23)</f>
        <v>347.5</v>
      </c>
      <c r="F24" s="139"/>
    </row>
    <row r="25" spans="2:6" ht="20.25" customHeight="1" x14ac:dyDescent="0.35">
      <c r="B25" s="332" t="s">
        <v>187</v>
      </c>
      <c r="C25" s="140" t="s">
        <v>146</v>
      </c>
      <c r="D25" s="132">
        <v>139</v>
      </c>
      <c r="E25" s="132" t="s">
        <v>9</v>
      </c>
      <c r="F25" s="141" t="s">
        <v>191</v>
      </c>
    </row>
    <row r="26" spans="2:6" ht="20.25" customHeight="1" x14ac:dyDescent="0.35">
      <c r="B26" s="333"/>
      <c r="C26" s="142" t="s">
        <v>66</v>
      </c>
      <c r="D26" s="50">
        <v>180</v>
      </c>
      <c r="E26" s="50" t="s">
        <v>9</v>
      </c>
      <c r="F26" s="143" t="s">
        <v>186</v>
      </c>
    </row>
    <row r="27" spans="2:6" ht="20.25" customHeight="1" x14ac:dyDescent="0.35">
      <c r="B27" s="333"/>
      <c r="C27" s="135" t="s">
        <v>69</v>
      </c>
      <c r="D27" s="50">
        <v>200</v>
      </c>
      <c r="E27" s="50" t="s">
        <v>9</v>
      </c>
      <c r="F27" s="137" t="s">
        <v>190</v>
      </c>
    </row>
    <row r="28" spans="2:6" ht="20.25" customHeight="1" thickBot="1" x14ac:dyDescent="0.4">
      <c r="B28" s="334"/>
      <c r="C28" s="138" t="s">
        <v>188</v>
      </c>
      <c r="D28" s="144">
        <f>SUM(D25:D27)</f>
        <v>519</v>
      </c>
      <c r="E28" s="151" t="s">
        <v>9</v>
      </c>
      <c r="F28" s="145" t="s">
        <v>191</v>
      </c>
    </row>
    <row r="29" spans="2:6" ht="20.25" customHeight="1" thickBot="1" x14ac:dyDescent="0.4">
      <c r="B29" s="128" t="s">
        <v>27</v>
      </c>
      <c r="C29" s="69"/>
      <c r="D29" s="129">
        <v>774</v>
      </c>
      <c r="E29" s="129">
        <v>4872</v>
      </c>
      <c r="F29" s="130" t="s">
        <v>191</v>
      </c>
    </row>
    <row r="30" spans="2:6" ht="20.25" customHeight="1" x14ac:dyDescent="0.35">
      <c r="B30" s="146" t="s">
        <v>20</v>
      </c>
      <c r="C30" s="147"/>
      <c r="D30" s="110">
        <f>SUM(D21,D24,D29,D28)</f>
        <v>10442.4</v>
      </c>
      <c r="E30" s="110">
        <f>SUM(E21,E24,E29,E28)</f>
        <v>13219.5</v>
      </c>
      <c r="F30" s="148"/>
    </row>
    <row r="31" spans="2:6" x14ac:dyDescent="0.35"/>
    <row r="32" spans="2:6" x14ac:dyDescent="0.35"/>
    <row r="33" x14ac:dyDescent="0.35"/>
    <row r="34" x14ac:dyDescent="0.35"/>
    <row r="35" x14ac:dyDescent="0.35"/>
    <row r="36" x14ac:dyDescent="0.35"/>
    <row r="37" x14ac:dyDescent="0.35"/>
    <row r="38" x14ac:dyDescent="0.35"/>
    <row r="39" x14ac:dyDescent="0.35"/>
    <row r="40" x14ac:dyDescent="0.35"/>
    <row r="41" x14ac:dyDescent="0.35"/>
    <row r="42" x14ac:dyDescent="0.35"/>
  </sheetData>
  <mergeCells count="4">
    <mergeCell ref="B25:B28"/>
    <mergeCell ref="B22:B24"/>
    <mergeCell ref="B8:B10"/>
    <mergeCell ref="B11:B12"/>
  </mergeCells>
  <pageMargins left="0.7" right="0.7" top="0.75" bottom="0.75" header="0.3" footer="0.3"/>
  <pageSetup paperSize="9" scale="68" orientation="portrait" r:id="rId1"/>
  <ignoredErrors>
    <ignoredError sqref="D24"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630F6-6371-4166-9BFF-6E83829D9233}">
  <sheetPr codeName="Sheet7"/>
  <dimension ref="A1:U38"/>
  <sheetViews>
    <sheetView showGridLines="0" zoomScale="55" zoomScaleNormal="55" workbookViewId="0"/>
  </sheetViews>
  <sheetFormatPr defaultColWidth="0" defaultRowHeight="14.5" zeroHeight="1" x14ac:dyDescent="0.35"/>
  <cols>
    <col min="1" max="17" width="8.54296875" customWidth="1"/>
    <col min="18" max="20" width="8.54296875" hidden="1" customWidth="1"/>
    <col min="21" max="21" width="8.54296875" customWidth="1"/>
    <col min="22" max="16384" width="8.54296875" hidden="1"/>
  </cols>
  <sheetData>
    <row r="1" x14ac:dyDescent="0.35"/>
    <row r="2" x14ac:dyDescent="0.35"/>
    <row r="3" x14ac:dyDescent="0.35"/>
    <row r="4"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row r="35" x14ac:dyDescent="0.35"/>
    <row r="36" x14ac:dyDescent="0.35"/>
    <row r="37" x14ac:dyDescent="0.35"/>
    <row r="38" x14ac:dyDescent="0.35"/>
  </sheetData>
  <pageMargins left="0.7" right="0.7" top="0.75" bottom="0.75" header="0.3" footer="0.3"/>
  <pageSetup paperSize="9" scale="5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A043E-5B92-4AFB-BF78-97E9D7DA9457}">
  <sheetPr codeName="Sheet11">
    <tabColor theme="7"/>
  </sheetPr>
  <dimension ref="C1:L32"/>
  <sheetViews>
    <sheetView workbookViewId="0">
      <selection activeCell="I3" sqref="I3"/>
    </sheetView>
  </sheetViews>
  <sheetFormatPr defaultRowHeight="14.5" x14ac:dyDescent="0.35"/>
  <cols>
    <col min="5" max="5" width="12.54296875" bestFit="1" customWidth="1"/>
    <col min="8" max="8" width="14.81640625" bestFit="1" customWidth="1"/>
    <col min="9" max="9" width="15.81640625" customWidth="1"/>
    <col min="10" max="10" width="12" customWidth="1"/>
    <col min="12" max="12" width="14.453125" customWidth="1"/>
  </cols>
  <sheetData>
    <row r="1" spans="3:11" x14ac:dyDescent="0.35">
      <c r="E1" s="246" t="s">
        <v>199</v>
      </c>
    </row>
    <row r="2" spans="3:11" x14ac:dyDescent="0.35">
      <c r="C2" t="s">
        <v>200</v>
      </c>
      <c r="E2" s="91">
        <v>86798194.129000008</v>
      </c>
    </row>
    <row r="3" spans="3:11" x14ac:dyDescent="0.35">
      <c r="C3" t="s">
        <v>201</v>
      </c>
      <c r="E3" s="91">
        <v>17219379</v>
      </c>
      <c r="H3" t="s">
        <v>27</v>
      </c>
      <c r="I3" s="90">
        <f>SUM(E2:E19)+SUM(E23:E24)+SUM(E30:E30)</f>
        <v>408470289.97900003</v>
      </c>
      <c r="J3" s="247">
        <f>I3/1000000</f>
        <v>408.47028997900003</v>
      </c>
    </row>
    <row r="4" spans="3:11" x14ac:dyDescent="0.35">
      <c r="C4" t="s">
        <v>202</v>
      </c>
      <c r="E4" s="91">
        <v>16843040</v>
      </c>
      <c r="H4" t="s">
        <v>203</v>
      </c>
      <c r="I4" s="90">
        <f>SUM(E28:E28,E31:E32,E25:E25)</f>
        <v>390581677.94999999</v>
      </c>
      <c r="J4" s="247">
        <f t="shared" ref="J4:J6" si="0">I4/1000000</f>
        <v>390.58167794999997</v>
      </c>
    </row>
    <row r="5" spans="3:11" x14ac:dyDescent="0.35">
      <c r="C5" t="s">
        <v>204</v>
      </c>
      <c r="E5" s="91">
        <v>19599960</v>
      </c>
      <c r="H5" t="s">
        <v>38</v>
      </c>
      <c r="I5" s="248">
        <f>SUM(E20:E22,E26:E27,E29:E29)</f>
        <v>533330540.90100002</v>
      </c>
      <c r="J5" s="247">
        <f t="shared" si="0"/>
        <v>533.33054090100006</v>
      </c>
    </row>
    <row r="6" spans="3:11" x14ac:dyDescent="0.35">
      <c r="C6" t="s">
        <v>205</v>
      </c>
      <c r="E6" s="91">
        <v>18995417</v>
      </c>
      <c r="H6" t="s">
        <v>107</v>
      </c>
      <c r="I6" s="90">
        <f>SUM(I3:I5)</f>
        <v>1332382508.8299999</v>
      </c>
      <c r="J6" s="247">
        <f t="shared" si="0"/>
        <v>1332.38250883</v>
      </c>
    </row>
    <row r="7" spans="3:11" x14ac:dyDescent="0.35">
      <c r="C7" t="s">
        <v>206</v>
      </c>
      <c r="E7" s="91">
        <v>14791591</v>
      </c>
    </row>
    <row r="8" spans="3:11" x14ac:dyDescent="0.35">
      <c r="C8" t="s">
        <v>207</v>
      </c>
      <c r="E8" s="91">
        <v>6967680</v>
      </c>
      <c r="I8" s="90">
        <f>SUM(E2:E32)</f>
        <v>1332382508.8299999</v>
      </c>
    </row>
    <row r="9" spans="3:11" x14ac:dyDescent="0.35">
      <c r="C9" t="s">
        <v>208</v>
      </c>
      <c r="E9" s="91">
        <v>7703760</v>
      </c>
    </row>
    <row r="10" spans="3:11" x14ac:dyDescent="0.35">
      <c r="C10" t="s">
        <v>209</v>
      </c>
      <c r="E10" s="91">
        <v>8741440</v>
      </c>
    </row>
    <row r="11" spans="3:11" x14ac:dyDescent="0.35">
      <c r="C11" t="s">
        <v>210</v>
      </c>
      <c r="E11" s="91">
        <v>4228800</v>
      </c>
    </row>
    <row r="12" spans="3:11" x14ac:dyDescent="0.35">
      <c r="C12" t="s">
        <v>211</v>
      </c>
      <c r="E12" s="91">
        <v>4249880</v>
      </c>
    </row>
    <row r="13" spans="3:11" x14ac:dyDescent="0.35">
      <c r="C13" t="s">
        <v>212</v>
      </c>
      <c r="E13" s="91">
        <v>1904000</v>
      </c>
      <c r="I13" s="91"/>
      <c r="K13" s="91"/>
    </row>
    <row r="14" spans="3:11" x14ac:dyDescent="0.35">
      <c r="C14" t="s">
        <v>213</v>
      </c>
      <c r="E14" s="91">
        <v>769134</v>
      </c>
      <c r="I14" s="91"/>
      <c r="K14" s="91"/>
    </row>
    <row r="15" spans="3:11" x14ac:dyDescent="0.35">
      <c r="C15" t="s">
        <v>214</v>
      </c>
      <c r="E15" s="91">
        <v>0</v>
      </c>
      <c r="I15" s="91"/>
      <c r="K15" s="91"/>
    </row>
    <row r="16" spans="3:11" x14ac:dyDescent="0.35">
      <c r="C16" t="s">
        <v>215</v>
      </c>
      <c r="E16" s="91">
        <v>8938240</v>
      </c>
      <c r="I16" s="91"/>
      <c r="K16" s="91"/>
    </row>
    <row r="17" spans="3:12" x14ac:dyDescent="0.35">
      <c r="C17" t="s">
        <v>216</v>
      </c>
      <c r="E17" s="91">
        <v>11007281</v>
      </c>
    </row>
    <row r="18" spans="3:12" x14ac:dyDescent="0.35">
      <c r="C18" t="s">
        <v>217</v>
      </c>
      <c r="E18" s="91">
        <v>9436462</v>
      </c>
    </row>
    <row r="19" spans="3:12" x14ac:dyDescent="0.35">
      <c r="C19" t="s">
        <v>218</v>
      </c>
      <c r="E19" s="91">
        <v>639671.82999999984</v>
      </c>
    </row>
    <row r="20" spans="3:12" x14ac:dyDescent="0.35">
      <c r="C20" t="s">
        <v>219</v>
      </c>
      <c r="E20" s="91">
        <v>15783629</v>
      </c>
    </row>
    <row r="21" spans="3:12" x14ac:dyDescent="0.35">
      <c r="C21" t="s">
        <v>220</v>
      </c>
      <c r="E21" s="91">
        <v>18624163</v>
      </c>
    </row>
    <row r="22" spans="3:12" x14ac:dyDescent="0.35">
      <c r="C22" t="s">
        <v>221</v>
      </c>
      <c r="E22" s="91">
        <v>28065120</v>
      </c>
      <c r="L22" s="90"/>
    </row>
    <row r="23" spans="3:12" x14ac:dyDescent="0.35">
      <c r="C23" t="s">
        <v>222</v>
      </c>
      <c r="E23" s="91">
        <v>12652030</v>
      </c>
      <c r="J23" s="90"/>
    </row>
    <row r="24" spans="3:12" x14ac:dyDescent="0.35">
      <c r="C24" t="s">
        <v>223</v>
      </c>
      <c r="E24" s="91">
        <v>7358979</v>
      </c>
      <c r="J24" s="90"/>
    </row>
    <row r="25" spans="3:12" x14ac:dyDescent="0.35">
      <c r="C25" t="s">
        <v>224</v>
      </c>
      <c r="E25" s="91">
        <v>18059313.949999999</v>
      </c>
    </row>
    <row r="26" spans="3:12" x14ac:dyDescent="0.35">
      <c r="C26" t="s">
        <v>225</v>
      </c>
      <c r="E26" s="91">
        <v>86505837</v>
      </c>
    </row>
    <row r="27" spans="3:12" x14ac:dyDescent="0.35">
      <c r="C27" t="s">
        <v>226</v>
      </c>
      <c r="E27" s="91">
        <v>184381560</v>
      </c>
    </row>
    <row r="28" spans="3:12" x14ac:dyDescent="0.35">
      <c r="C28" t="s">
        <v>227</v>
      </c>
      <c r="E28" s="91">
        <v>223766290</v>
      </c>
    </row>
    <row r="29" spans="3:12" x14ac:dyDescent="0.35">
      <c r="C29" t="s">
        <v>228</v>
      </c>
      <c r="E29" s="91">
        <v>199970231.90100002</v>
      </c>
    </row>
    <row r="30" spans="3:12" x14ac:dyDescent="0.35">
      <c r="C30" t="s">
        <v>229</v>
      </c>
      <c r="E30" s="91">
        <v>149625351.02000001</v>
      </c>
    </row>
    <row r="31" spans="3:12" x14ac:dyDescent="0.35">
      <c r="C31" t="s">
        <v>230</v>
      </c>
      <c r="E31" s="91">
        <v>148756074</v>
      </c>
    </row>
    <row r="32" spans="3:12" x14ac:dyDescent="0.35">
      <c r="C32" t="s">
        <v>231</v>
      </c>
      <c r="E32" s="91">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B939-45D8-4EC4-A575-38FF2DEF7124}">
  <sheetPr codeName="Sheet12">
    <tabColor rgb="FFFFFF00"/>
  </sheetPr>
  <dimension ref="B1:H41"/>
  <sheetViews>
    <sheetView topLeftCell="A18" workbookViewId="0">
      <selection activeCell="C5" sqref="C5"/>
    </sheetView>
  </sheetViews>
  <sheetFormatPr defaultRowHeight="14.5" x14ac:dyDescent="0.35"/>
  <cols>
    <col min="2" max="2" width="29.1796875" style="244" customWidth="1"/>
    <col min="3" max="4" width="17.54296875" style="244" customWidth="1"/>
    <col min="5" max="5" width="24.54296875" style="244" customWidth="1"/>
    <col min="6" max="6" width="16.54296875" style="244" customWidth="1"/>
    <col min="7" max="8" width="12.54296875" customWidth="1"/>
  </cols>
  <sheetData>
    <row r="1" spans="2:8" x14ac:dyDescent="0.35">
      <c r="C1" s="335">
        <v>2023</v>
      </c>
      <c r="D1" s="335"/>
      <c r="E1" s="335"/>
      <c r="F1" s="336">
        <v>2022</v>
      </c>
      <c r="G1" s="336"/>
      <c r="H1" s="336"/>
    </row>
    <row r="2" spans="2:8" ht="29" x14ac:dyDescent="0.35">
      <c r="B2" s="251"/>
      <c r="C2" s="252" t="s">
        <v>232</v>
      </c>
      <c r="D2" s="252" t="s">
        <v>233</v>
      </c>
      <c r="E2" s="249" t="s">
        <v>234</v>
      </c>
      <c r="F2" s="253" t="s">
        <v>235</v>
      </c>
      <c r="G2" s="253" t="s">
        <v>236</v>
      </c>
      <c r="H2" s="250" t="s">
        <v>234</v>
      </c>
    </row>
    <row r="3" spans="2:8" x14ac:dyDescent="0.35">
      <c r="B3" s="253" t="s">
        <v>14</v>
      </c>
      <c r="C3" s="254">
        <v>53886</v>
      </c>
      <c r="D3" s="255">
        <v>13463</v>
      </c>
      <c r="E3" s="256">
        <f>C3-D3</f>
        <v>40423</v>
      </c>
      <c r="F3" s="257">
        <v>28613</v>
      </c>
      <c r="G3" s="258">
        <v>8682</v>
      </c>
      <c r="H3" s="257">
        <f>F3-G3</f>
        <v>19931</v>
      </c>
    </row>
    <row r="4" spans="2:8" x14ac:dyDescent="0.35">
      <c r="B4" s="250" t="s">
        <v>343</v>
      </c>
      <c r="C4" s="259">
        <v>62125.250078649791</v>
      </c>
      <c r="D4" s="256">
        <v>27907</v>
      </c>
      <c r="E4" s="256">
        <f>C4-D4</f>
        <v>34218.250078649791</v>
      </c>
      <c r="F4" s="257">
        <v>7477</v>
      </c>
      <c r="G4" s="258">
        <v>5858</v>
      </c>
      <c r="H4" s="257">
        <f>F4-G4</f>
        <v>1619</v>
      </c>
    </row>
    <row r="5" spans="2:8" x14ac:dyDescent="0.35">
      <c r="B5" s="250" t="s">
        <v>16</v>
      </c>
      <c r="C5" s="259">
        <v>51079</v>
      </c>
      <c r="D5" s="256">
        <v>19747</v>
      </c>
      <c r="E5" s="256">
        <f>C5-D5</f>
        <v>31332</v>
      </c>
      <c r="F5" s="257">
        <v>30760</v>
      </c>
      <c r="G5" s="258">
        <v>17885</v>
      </c>
      <c r="H5" s="257">
        <f>F5-G5</f>
        <v>12875</v>
      </c>
    </row>
    <row r="7" spans="2:8" x14ac:dyDescent="0.35">
      <c r="B7" s="244" t="s">
        <v>237</v>
      </c>
    </row>
    <row r="8" spans="2:8" x14ac:dyDescent="0.35">
      <c r="B8" s="244" t="str">
        <f>B3</f>
        <v>Israel*</v>
      </c>
      <c r="C8" s="260">
        <v>418</v>
      </c>
      <c r="D8" s="260">
        <f>C8-E8</f>
        <v>275</v>
      </c>
      <c r="E8" s="260">
        <v>143</v>
      </c>
      <c r="F8" s="260">
        <v>408.47028997900003</v>
      </c>
      <c r="G8" s="260">
        <f>F8-H8</f>
        <v>234.22721217899999</v>
      </c>
      <c r="H8" s="90">
        <v>174.24307780000004</v>
      </c>
    </row>
    <row r="9" spans="2:8" x14ac:dyDescent="0.35">
      <c r="B9" s="244" t="str">
        <f>B4</f>
        <v>Western Europe**</v>
      </c>
      <c r="C9" s="260">
        <v>1050</v>
      </c>
      <c r="D9" s="260">
        <f>C9-E9</f>
        <v>675</v>
      </c>
      <c r="E9" s="260">
        <v>375</v>
      </c>
      <c r="F9" s="260">
        <v>390.58167794999997</v>
      </c>
      <c r="G9" s="260">
        <f>F9-H9</f>
        <v>185.58167794999997</v>
      </c>
      <c r="H9" s="90">
        <v>205</v>
      </c>
    </row>
    <row r="10" spans="2:8" x14ac:dyDescent="0.35">
      <c r="B10" s="244" t="str">
        <f>B5</f>
        <v>Central and Eastern Europe ("CEE")</v>
      </c>
      <c r="C10" s="260">
        <v>560</v>
      </c>
      <c r="D10" s="260">
        <f>C10-E10</f>
        <v>400</v>
      </c>
      <c r="E10" s="260">
        <v>160</v>
      </c>
      <c r="F10" s="260">
        <v>533.33054090100006</v>
      </c>
      <c r="G10" s="260">
        <f>F10-H10</f>
        <v>378.95072390100006</v>
      </c>
      <c r="H10" s="90">
        <v>154.379817</v>
      </c>
    </row>
    <row r="13" spans="2:8" x14ac:dyDescent="0.35">
      <c r="B13" s="337" t="s">
        <v>238</v>
      </c>
      <c r="C13" s="337"/>
      <c r="D13" s="337"/>
    </row>
    <row r="14" spans="2:8" x14ac:dyDescent="0.35">
      <c r="C14" s="252" t="s">
        <v>239</v>
      </c>
      <c r="D14" s="249" t="s">
        <v>240</v>
      </c>
      <c r="E14" s="261"/>
    </row>
    <row r="15" spans="2:8" x14ac:dyDescent="0.35">
      <c r="B15" s="262" t="s">
        <v>241</v>
      </c>
      <c r="C15" s="263"/>
      <c r="D15" s="263"/>
      <c r="F15"/>
    </row>
    <row r="16" spans="2:8" x14ac:dyDescent="0.35">
      <c r="B16" s="244" t="str">
        <f>B3</f>
        <v>Israel*</v>
      </c>
      <c r="C16" s="261">
        <f>C8/F8-1</f>
        <v>2.333024030092834E-2</v>
      </c>
      <c r="D16" s="261">
        <f>E8/H8-1</f>
        <v>-0.17930742612261197</v>
      </c>
      <c r="E16" s="261"/>
    </row>
    <row r="17" spans="2:4" x14ac:dyDescent="0.35">
      <c r="B17" s="244" t="str">
        <f>B4</f>
        <v>Western Europe**</v>
      </c>
      <c r="C17" s="261">
        <f>C9/F9-1</f>
        <v>1.6882981442217444</v>
      </c>
      <c r="D17" s="261">
        <f>E9/H9-1</f>
        <v>0.8292682926829269</v>
      </c>
    </row>
    <row r="18" spans="2:4" x14ac:dyDescent="0.35">
      <c r="B18" s="244" t="str">
        <f>B5</f>
        <v>Central and Eastern Europe ("CEE")</v>
      </c>
      <c r="C18" s="261">
        <f>C10/F10-1</f>
        <v>5.0005497629940665E-2</v>
      </c>
      <c r="D18" s="261">
        <f>E10/H10-1</f>
        <v>3.6404907773663231E-2</v>
      </c>
    </row>
    <row r="19" spans="2:4" x14ac:dyDescent="0.35">
      <c r="B19" s="262" t="s">
        <v>242</v>
      </c>
      <c r="C19" s="263"/>
      <c r="D19" s="263"/>
    </row>
    <row r="20" spans="2:4" x14ac:dyDescent="0.35">
      <c r="B20" s="244" t="str">
        <f>B16</f>
        <v>Israel*</v>
      </c>
      <c r="C20" s="261">
        <v>0.16058771485243284</v>
      </c>
      <c r="D20" s="261">
        <v>-3.2405872718213047E-2</v>
      </c>
    </row>
    <row r="21" spans="2:4" x14ac:dyDescent="0.35">
      <c r="B21" s="244" t="str">
        <f>B17</f>
        <v>Western Europe**</v>
      </c>
      <c r="C21" s="261">
        <v>1.0841679230843431</v>
      </c>
      <c r="D21" s="261">
        <v>-7.7428973872651241E-2</v>
      </c>
    </row>
    <row r="22" spans="2:4" x14ac:dyDescent="0.35">
      <c r="B22" s="244" t="str">
        <f>B18</f>
        <v>Central and Eastern Europe ("CEE")</v>
      </c>
      <c r="C22" s="261">
        <v>0.17139374083315873</v>
      </c>
      <c r="D22" s="261">
        <v>0.17913832199546476</v>
      </c>
    </row>
    <row r="23" spans="2:4" x14ac:dyDescent="0.35">
      <c r="B23" s="262" t="s">
        <v>243</v>
      </c>
      <c r="C23" s="263"/>
      <c r="D23" s="263"/>
    </row>
    <row r="24" spans="2:4" x14ac:dyDescent="0.35">
      <c r="B24" s="244" t="str">
        <f>B20</f>
        <v>Israel*</v>
      </c>
      <c r="C24" s="261">
        <f>C3/F3-1</f>
        <v>0.88326984237933814</v>
      </c>
      <c r="D24" s="261">
        <f>E3/H3-1</f>
        <v>1.0281471075209474</v>
      </c>
    </row>
    <row r="25" spans="2:4" x14ac:dyDescent="0.35">
      <c r="B25" s="244" t="str">
        <f>B21</f>
        <v>Western Europe**</v>
      </c>
      <c r="C25" s="261">
        <f>C4/F4-1</f>
        <v>7.3088471417212499</v>
      </c>
      <c r="D25" s="261">
        <f>E4/H4-1</f>
        <v>20.135423149258674</v>
      </c>
    </row>
    <row r="26" spans="2:4" x14ac:dyDescent="0.35">
      <c r="B26" s="244" t="str">
        <f>B22</f>
        <v>Central and Eastern Europe ("CEE")</v>
      </c>
      <c r="C26" s="261">
        <f>C5/F5-1</f>
        <v>0.66056566970091035</v>
      </c>
      <c r="D26" s="261">
        <f>E5/H5-1</f>
        <v>1.4335533980582524</v>
      </c>
    </row>
    <row r="27" spans="2:4" x14ac:dyDescent="0.35">
      <c r="C27" s="261"/>
      <c r="D27" s="261"/>
    </row>
    <row r="28" spans="2:4" x14ac:dyDescent="0.35">
      <c r="B28" s="337" t="s">
        <v>238</v>
      </c>
      <c r="C28" s="337"/>
      <c r="D28" s="337"/>
    </row>
    <row r="29" spans="2:4" x14ac:dyDescent="0.35">
      <c r="C29" s="264" t="str">
        <f>C14</f>
        <v xml:space="preserve">6 months </v>
      </c>
      <c r="D29" s="264" t="str">
        <f>D14</f>
        <v xml:space="preserve">Q2 </v>
      </c>
    </row>
    <row r="30" spans="2:4" x14ac:dyDescent="0.35">
      <c r="B30" s="262" t="str">
        <f>B16</f>
        <v>Israel*</v>
      </c>
      <c r="C30" s="263"/>
      <c r="D30" s="263"/>
    </row>
    <row r="31" spans="2:4" x14ac:dyDescent="0.35">
      <c r="B31" s="244" t="str">
        <f>B15</f>
        <v>Change production</v>
      </c>
      <c r="C31" s="261">
        <f>C16</f>
        <v>2.333024030092834E-2</v>
      </c>
      <c r="D31" s="261">
        <f>D16</f>
        <v>-0.17930742612261197</v>
      </c>
    </row>
    <row r="32" spans="2:4" x14ac:dyDescent="0.35">
      <c r="B32" s="244" t="str">
        <f>B19</f>
        <v>Change revenues</v>
      </c>
      <c r="C32" s="261">
        <f>C20</f>
        <v>0.16058771485243284</v>
      </c>
      <c r="D32" s="261">
        <f>D20</f>
        <v>-3.2405872718213047E-2</v>
      </c>
    </row>
    <row r="33" spans="2:4" x14ac:dyDescent="0.35">
      <c r="B33" s="244" t="str">
        <f>B23</f>
        <v>Change EBITDA</v>
      </c>
      <c r="C33" s="261">
        <f>C24</f>
        <v>0.88326984237933814</v>
      </c>
      <c r="D33" s="261">
        <f>D24</f>
        <v>1.0281471075209474</v>
      </c>
    </row>
    <row r="34" spans="2:4" x14ac:dyDescent="0.35">
      <c r="B34" s="265" t="str">
        <f>B17</f>
        <v>Western Europe**</v>
      </c>
      <c r="C34" s="266"/>
      <c r="D34" s="266"/>
    </row>
    <row r="35" spans="2:4" x14ac:dyDescent="0.35">
      <c r="B35" s="244" t="str">
        <f>B31</f>
        <v>Change production</v>
      </c>
      <c r="C35" s="261">
        <f>C17</f>
        <v>1.6882981442217444</v>
      </c>
      <c r="D35" s="261">
        <f>D17</f>
        <v>0.8292682926829269</v>
      </c>
    </row>
    <row r="36" spans="2:4" x14ac:dyDescent="0.35">
      <c r="B36" s="244" t="str">
        <f>B32</f>
        <v>Change revenues</v>
      </c>
      <c r="C36" s="261">
        <f>C21</f>
        <v>1.0841679230843431</v>
      </c>
      <c r="D36" s="261">
        <f>D21</f>
        <v>-7.7428973872651241E-2</v>
      </c>
    </row>
    <row r="37" spans="2:4" x14ac:dyDescent="0.35">
      <c r="B37" s="244" t="str">
        <f>B33</f>
        <v>Change EBITDA</v>
      </c>
      <c r="C37" s="261">
        <f>C25</f>
        <v>7.3088471417212499</v>
      </c>
      <c r="D37" s="261">
        <f>D25</f>
        <v>20.135423149258674</v>
      </c>
    </row>
    <row r="38" spans="2:4" x14ac:dyDescent="0.35">
      <c r="B38" s="267" t="str">
        <f>B26</f>
        <v>Central and Eastern Europe ("CEE")</v>
      </c>
      <c r="C38" s="268"/>
      <c r="D38" s="268"/>
    </row>
    <row r="39" spans="2:4" x14ac:dyDescent="0.35">
      <c r="B39" s="244" t="str">
        <f>B35</f>
        <v>Change production</v>
      </c>
      <c r="C39" s="261">
        <f>C18</f>
        <v>5.0005497629940665E-2</v>
      </c>
      <c r="D39" s="261">
        <f>D18</f>
        <v>3.6404907773663231E-2</v>
      </c>
    </row>
    <row r="40" spans="2:4" x14ac:dyDescent="0.35">
      <c r="B40" s="244" t="str">
        <f>B36</f>
        <v>Change revenues</v>
      </c>
      <c r="C40" s="261">
        <f>C22</f>
        <v>0.17139374083315873</v>
      </c>
      <c r="D40" s="261">
        <f>D22</f>
        <v>0.17913832199546476</v>
      </c>
    </row>
    <row r="41" spans="2:4" x14ac:dyDescent="0.35">
      <c r="B41" s="244" t="str">
        <f>B37</f>
        <v>Change EBITDA</v>
      </c>
      <c r="C41" s="261">
        <f>C26</f>
        <v>0.66056566970091035</v>
      </c>
      <c r="D41" s="261">
        <f>D26</f>
        <v>1.4335533980582524</v>
      </c>
    </row>
  </sheetData>
  <mergeCells count="4">
    <mergeCell ref="C1:E1"/>
    <mergeCell ref="F1:H1"/>
    <mergeCell ref="B13:D13"/>
    <mergeCell ref="B28:D2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AC896-2801-4FBE-BCCF-763D475C55DF}">
  <sheetPr codeName="Sheet13">
    <tabColor rgb="FFFFFF00"/>
  </sheetPr>
  <dimension ref="B1:N19"/>
  <sheetViews>
    <sheetView workbookViewId="0">
      <selection activeCell="C5" sqref="C5"/>
    </sheetView>
  </sheetViews>
  <sheetFormatPr defaultRowHeight="14.5" x14ac:dyDescent="0.35"/>
  <cols>
    <col min="2" max="2" width="37.453125" bestFit="1" customWidth="1"/>
    <col min="3" max="10" width="10.1796875" customWidth="1"/>
    <col min="11" max="11" width="9.54296875" customWidth="1"/>
    <col min="13" max="13" width="12.54296875" customWidth="1"/>
    <col min="14" max="14" width="9.54296875" customWidth="1"/>
  </cols>
  <sheetData>
    <row r="1" spans="2:14" x14ac:dyDescent="0.35">
      <c r="C1" s="338" t="s">
        <v>197</v>
      </c>
      <c r="D1" s="338"/>
      <c r="E1" s="338"/>
      <c r="F1" s="338"/>
      <c r="G1" s="338" t="s">
        <v>196</v>
      </c>
      <c r="H1" s="338"/>
      <c r="I1" s="338"/>
      <c r="J1" s="338"/>
      <c r="K1" s="338" t="s">
        <v>244</v>
      </c>
      <c r="L1" s="338"/>
      <c r="M1" s="338"/>
      <c r="N1" s="338"/>
    </row>
    <row r="2" spans="2:14" ht="72.5" x14ac:dyDescent="0.35">
      <c r="C2" s="269" t="s">
        <v>344</v>
      </c>
      <c r="D2" s="269" t="s">
        <v>345</v>
      </c>
      <c r="E2" s="269" t="s">
        <v>245</v>
      </c>
      <c r="F2" s="269" t="s">
        <v>26</v>
      </c>
      <c r="G2" s="269" t="str">
        <f t="shared" ref="G2:N2" si="0">C2</f>
        <v>Reported Revenue*</v>
      </c>
      <c r="H2" s="269" t="str">
        <f t="shared" si="0"/>
        <v xml:space="preserve"> Segment Adjusted 
EBITDA</v>
      </c>
      <c r="I2" s="269" t="str">
        <f t="shared" si="0"/>
        <v xml:space="preserve">Debt balance </v>
      </c>
      <c r="J2" s="270" t="str">
        <f t="shared" si="0"/>
        <v>Ownership %</v>
      </c>
      <c r="K2" s="271" t="str">
        <f t="shared" si="0"/>
        <v>Reported Revenue*</v>
      </c>
      <c r="L2" s="271" t="str">
        <f t="shared" si="0"/>
        <v xml:space="preserve"> Segment Adjusted 
EBITDA</v>
      </c>
      <c r="M2" s="271" t="str">
        <f t="shared" si="0"/>
        <v xml:space="preserve">Debt balance </v>
      </c>
      <c r="N2" s="271" t="str">
        <f t="shared" si="0"/>
        <v>Ownership %</v>
      </c>
    </row>
    <row r="3" spans="2:14" x14ac:dyDescent="0.35">
      <c r="B3" t="s">
        <v>346</v>
      </c>
      <c r="C3" s="272">
        <v>8263</v>
      </c>
      <c r="D3" s="272">
        <v>0</v>
      </c>
      <c r="E3" s="272">
        <v>154800</v>
      </c>
      <c r="F3" s="273">
        <v>0.41</v>
      </c>
      <c r="G3" s="272">
        <v>7406.3640520971794</v>
      </c>
      <c r="H3" s="272">
        <v>0</v>
      </c>
      <c r="I3" s="272">
        <v>163609</v>
      </c>
      <c r="J3" s="274">
        <v>0.41</v>
      </c>
      <c r="K3" s="275">
        <f t="shared" ref="K3:K18" si="1">C3/G3-1</f>
        <v>0.11566214432306454</v>
      </c>
      <c r="L3" s="275"/>
      <c r="M3" s="275">
        <f t="shared" ref="M3:N6" si="2">E3/I3-1</f>
        <v>-5.3841781320098536E-2</v>
      </c>
      <c r="N3" s="276">
        <f t="shared" si="2"/>
        <v>0</v>
      </c>
    </row>
    <row r="4" spans="2:14" x14ac:dyDescent="0.35">
      <c r="B4" t="s">
        <v>28</v>
      </c>
      <c r="C4" s="258">
        <v>5679</v>
      </c>
      <c r="D4" s="258">
        <v>0</v>
      </c>
      <c r="E4" s="258">
        <v>166874</v>
      </c>
      <c r="F4" s="275">
        <v>0.9</v>
      </c>
      <c r="G4" s="258">
        <v>3694.6228859914586</v>
      </c>
      <c r="H4" s="258">
        <v>0</v>
      </c>
      <c r="I4" s="258">
        <v>192091.20819870025</v>
      </c>
      <c r="J4" s="277">
        <v>0.9</v>
      </c>
      <c r="K4" s="275">
        <f t="shared" si="1"/>
        <v>0.5370986905138575</v>
      </c>
      <c r="L4" s="275"/>
      <c r="M4" s="275">
        <f t="shared" si="2"/>
        <v>-0.13127726372888149</v>
      </c>
      <c r="N4" s="276">
        <f t="shared" si="2"/>
        <v>0</v>
      </c>
    </row>
    <row r="5" spans="2:14" x14ac:dyDescent="0.35">
      <c r="B5" t="s">
        <v>29</v>
      </c>
      <c r="C5" s="258">
        <v>1224</v>
      </c>
      <c r="D5" s="258">
        <v>0</v>
      </c>
      <c r="E5" s="258">
        <v>33166</v>
      </c>
      <c r="F5" s="275">
        <v>0.81</v>
      </c>
      <c r="G5" s="258">
        <v>1463.5786016237303</v>
      </c>
      <c r="H5" s="258">
        <v>0</v>
      </c>
      <c r="I5" s="258">
        <v>54785.149838570003</v>
      </c>
      <c r="J5" s="277">
        <v>0.75</v>
      </c>
      <c r="K5" s="275">
        <f t="shared" si="1"/>
        <v>-0.16369370347307333</v>
      </c>
      <c r="L5" s="275"/>
      <c r="M5" s="275">
        <f t="shared" si="2"/>
        <v>-0.39461697015109054</v>
      </c>
      <c r="N5" s="276">
        <f t="shared" si="2"/>
        <v>8.0000000000000071E-2</v>
      </c>
    </row>
    <row r="6" spans="2:14" x14ac:dyDescent="0.35">
      <c r="B6" t="s">
        <v>347</v>
      </c>
      <c r="C6" s="258">
        <v>1485</v>
      </c>
      <c r="D6" s="258">
        <v>0</v>
      </c>
      <c r="E6" s="258">
        <v>109909</v>
      </c>
      <c r="F6" s="275">
        <v>0.98</v>
      </c>
      <c r="G6" s="258">
        <v>1273.2363372508453</v>
      </c>
      <c r="H6" s="258">
        <v>0</v>
      </c>
      <c r="I6" s="258">
        <v>118407.52544334708</v>
      </c>
      <c r="J6" s="277">
        <v>0.98</v>
      </c>
      <c r="K6" s="275">
        <f t="shared" si="1"/>
        <v>0.16631921078092371</v>
      </c>
      <c r="L6" s="275"/>
      <c r="M6" s="275">
        <f t="shared" si="2"/>
        <v>-7.1773524626298046E-2</v>
      </c>
      <c r="N6" s="276">
        <f t="shared" si="2"/>
        <v>0</v>
      </c>
    </row>
    <row r="7" spans="2:14" x14ac:dyDescent="0.35">
      <c r="B7" t="s">
        <v>31</v>
      </c>
      <c r="C7" s="258">
        <v>17192</v>
      </c>
      <c r="D7" s="258">
        <v>23436</v>
      </c>
      <c r="E7" s="258">
        <v>472313</v>
      </c>
      <c r="F7" s="275">
        <v>0</v>
      </c>
      <c r="G7" s="258">
        <v>13837.801876963214</v>
      </c>
      <c r="H7" s="258">
        <v>13463</v>
      </c>
      <c r="I7" s="258">
        <v>528892.88348061731</v>
      </c>
      <c r="J7" s="277">
        <v>0</v>
      </c>
      <c r="K7" s="275">
        <f t="shared" si="1"/>
        <v>0.242393853652491</v>
      </c>
      <c r="L7" s="275">
        <f>D7/H7-1</f>
        <v>0.7407710020054965</v>
      </c>
      <c r="M7" s="275">
        <f>E7/I7-1</f>
        <v>-0.10697796330377518</v>
      </c>
      <c r="N7" s="276"/>
    </row>
    <row r="8" spans="2:14" x14ac:dyDescent="0.35">
      <c r="B8" t="s">
        <v>32</v>
      </c>
      <c r="C8" s="258">
        <v>12692</v>
      </c>
      <c r="D8" s="258">
        <v>0</v>
      </c>
      <c r="E8" s="258">
        <v>162200</v>
      </c>
      <c r="F8" s="275">
        <v>0.72</v>
      </c>
      <c r="G8" s="258">
        <v>20897.391597963935</v>
      </c>
      <c r="H8" s="258">
        <v>0</v>
      </c>
      <c r="I8" s="258">
        <v>170477</v>
      </c>
      <c r="J8" s="277">
        <v>0.72</v>
      </c>
      <c r="K8" s="275">
        <f t="shared" si="1"/>
        <v>-0.39265147324718741</v>
      </c>
      <c r="L8" s="275"/>
      <c r="M8" s="275">
        <f t="shared" ref="M8:N11" si="3">E8/I8-1</f>
        <v>-4.8552004082662137E-2</v>
      </c>
      <c r="N8" s="276">
        <f t="shared" si="3"/>
        <v>0</v>
      </c>
    </row>
    <row r="9" spans="2:14" x14ac:dyDescent="0.35">
      <c r="B9" t="s">
        <v>33</v>
      </c>
      <c r="C9" s="258">
        <v>4978</v>
      </c>
      <c r="D9" s="258">
        <v>0</v>
      </c>
      <c r="E9" s="258">
        <v>175684</v>
      </c>
      <c r="F9" s="275">
        <v>0.55000000000000004</v>
      </c>
      <c r="G9" s="258">
        <v>3304.0821473235856</v>
      </c>
      <c r="H9" s="258">
        <v>0</v>
      </c>
      <c r="I9" s="258">
        <v>159057.35656314556</v>
      </c>
      <c r="J9" s="277">
        <v>0.55000000000000004</v>
      </c>
      <c r="K9" s="275">
        <f t="shared" si="1"/>
        <v>0.50662113653328578</v>
      </c>
      <c r="L9" s="275"/>
      <c r="M9" s="275">
        <f t="shared" si="3"/>
        <v>0.10453237622023281</v>
      </c>
      <c r="N9" s="276">
        <f t="shared" si="3"/>
        <v>0</v>
      </c>
    </row>
    <row r="10" spans="2:14" x14ac:dyDescent="0.35">
      <c r="B10" t="s">
        <v>34</v>
      </c>
      <c r="C10" s="258">
        <v>1972</v>
      </c>
      <c r="D10" s="258">
        <v>0</v>
      </c>
      <c r="E10" s="258">
        <v>78476</v>
      </c>
      <c r="F10" s="275">
        <v>0.69</v>
      </c>
      <c r="G10" s="258">
        <v>6877.9246471704701</v>
      </c>
      <c r="H10" s="258">
        <v>0</v>
      </c>
      <c r="I10" s="258">
        <v>82982.776645841906</v>
      </c>
      <c r="J10" s="277">
        <v>0.69</v>
      </c>
      <c r="K10" s="275">
        <f t="shared" si="1"/>
        <v>-0.71328560559161303</v>
      </c>
      <c r="L10" s="275"/>
      <c r="M10" s="275">
        <f t="shared" si="3"/>
        <v>-5.4309783644335696E-2</v>
      </c>
      <c r="N10" s="276">
        <f t="shared" si="3"/>
        <v>0</v>
      </c>
    </row>
    <row r="11" spans="2:14" x14ac:dyDescent="0.35">
      <c r="B11" t="s">
        <v>35</v>
      </c>
      <c r="C11" s="258">
        <v>369</v>
      </c>
      <c r="D11" s="258">
        <v>0</v>
      </c>
      <c r="E11" s="258">
        <v>11986</v>
      </c>
      <c r="F11" s="275">
        <v>0.501</v>
      </c>
      <c r="G11" s="258">
        <v>708.80021082105384</v>
      </c>
      <c r="H11" s="258">
        <v>0</v>
      </c>
      <c r="I11" s="258">
        <v>11294</v>
      </c>
      <c r="J11" s="277">
        <v>0.501</v>
      </c>
      <c r="K11" s="275">
        <f t="shared" si="1"/>
        <v>-0.47940196071251029</v>
      </c>
      <c r="L11" s="275"/>
      <c r="M11" s="275">
        <f t="shared" si="3"/>
        <v>6.1271471577828862E-2</v>
      </c>
      <c r="N11" s="276">
        <f t="shared" si="3"/>
        <v>0</v>
      </c>
    </row>
    <row r="12" spans="2:14" x14ac:dyDescent="0.35">
      <c r="B12" t="s">
        <v>36</v>
      </c>
      <c r="C12" s="258">
        <v>20010</v>
      </c>
      <c r="D12" s="258">
        <v>15478.250078649791</v>
      </c>
      <c r="E12" s="258">
        <v>428346</v>
      </c>
      <c r="F12" s="275">
        <v>0</v>
      </c>
      <c r="G12" s="258">
        <v>31788.198603279041</v>
      </c>
      <c r="H12" s="258">
        <v>27907</v>
      </c>
      <c r="I12" s="258">
        <v>423811.13320898742</v>
      </c>
      <c r="J12" s="277">
        <v>0</v>
      </c>
      <c r="K12" s="275">
        <f t="shared" si="1"/>
        <v>-0.37052110911576119</v>
      </c>
      <c r="L12" s="275">
        <f>D12/H12-1</f>
        <v>-0.44536316771240936</v>
      </c>
      <c r="M12" s="275">
        <f>E12/I12-1</f>
        <v>1.0700206850810634E-2</v>
      </c>
      <c r="N12" s="276"/>
    </row>
    <row r="13" spans="2:14" x14ac:dyDescent="0.35">
      <c r="B13" t="s">
        <v>37</v>
      </c>
      <c r="C13" s="258">
        <v>5966</v>
      </c>
      <c r="D13" s="258">
        <v>0</v>
      </c>
      <c r="E13" s="258">
        <v>100401</v>
      </c>
      <c r="F13" s="275">
        <v>0.6</v>
      </c>
      <c r="G13" s="258">
        <v>8039.2430876890276</v>
      </c>
      <c r="H13" s="258">
        <v>0</v>
      </c>
      <c r="I13" s="258">
        <v>106286</v>
      </c>
      <c r="J13" s="277">
        <v>0.6</v>
      </c>
      <c r="K13" s="275">
        <f t="shared" si="1"/>
        <v>-0.25789033433556807</v>
      </c>
      <c r="L13" s="275"/>
      <c r="M13" s="275">
        <f t="shared" ref="M13:N16" si="4">E13/I13-1</f>
        <v>-5.5369474813239727E-2</v>
      </c>
      <c r="N13" s="276">
        <f t="shared" si="4"/>
        <v>0</v>
      </c>
    </row>
    <row r="14" spans="2:14" x14ac:dyDescent="0.35">
      <c r="B14" t="s">
        <v>39</v>
      </c>
      <c r="C14" s="258">
        <v>4744</v>
      </c>
      <c r="D14" s="258">
        <v>0</v>
      </c>
      <c r="E14" s="258">
        <v>95605</v>
      </c>
      <c r="F14" s="275">
        <v>0.501</v>
      </c>
      <c r="G14" s="258">
        <v>9837.4721616372644</v>
      </c>
      <c r="H14" s="258">
        <v>0</v>
      </c>
      <c r="I14" s="258">
        <v>112300</v>
      </c>
      <c r="J14" s="277">
        <v>0.501</v>
      </c>
      <c r="K14" s="275">
        <f t="shared" si="1"/>
        <v>-0.51776229482000902</v>
      </c>
      <c r="L14" s="275"/>
      <c r="M14" s="275">
        <f t="shared" si="4"/>
        <v>-0.1486642920747997</v>
      </c>
      <c r="N14" s="276">
        <f t="shared" si="4"/>
        <v>0</v>
      </c>
    </row>
    <row r="15" spans="2:14" x14ac:dyDescent="0.35">
      <c r="B15" t="s">
        <v>40</v>
      </c>
      <c r="C15" s="258">
        <v>3258</v>
      </c>
      <c r="D15" s="258">
        <v>0</v>
      </c>
      <c r="E15" s="258">
        <v>40431</v>
      </c>
      <c r="F15" s="275">
        <v>0.501</v>
      </c>
      <c r="G15" s="258">
        <v>4274.5066196538164</v>
      </c>
      <c r="H15" s="258">
        <v>0</v>
      </c>
      <c r="I15" s="258">
        <v>43632</v>
      </c>
      <c r="J15" s="277">
        <v>0.501</v>
      </c>
      <c r="K15" s="275">
        <f t="shared" si="1"/>
        <v>-0.23780677165874675</v>
      </c>
      <c r="L15" s="275"/>
      <c r="M15" s="275">
        <f t="shared" si="4"/>
        <v>-7.3363586358635824E-2</v>
      </c>
      <c r="N15" s="276">
        <f t="shared" si="4"/>
        <v>0</v>
      </c>
    </row>
    <row r="16" spans="2:14" x14ac:dyDescent="0.35">
      <c r="B16" t="s">
        <v>41</v>
      </c>
      <c r="C16" s="258">
        <v>2508</v>
      </c>
      <c r="D16" s="258">
        <v>0</v>
      </c>
      <c r="E16" s="258">
        <v>32435</v>
      </c>
      <c r="F16" s="275">
        <v>0.501</v>
      </c>
      <c r="G16" s="258">
        <v>1084.093443112894</v>
      </c>
      <c r="H16" s="258">
        <v>0</v>
      </c>
      <c r="I16" s="258">
        <v>36140</v>
      </c>
      <c r="J16" s="277">
        <v>0.501</v>
      </c>
      <c r="K16" s="275">
        <f t="shared" si="1"/>
        <v>1.3134537118852632</v>
      </c>
      <c r="L16" s="275"/>
      <c r="M16" s="275">
        <f t="shared" si="4"/>
        <v>-0.10251798561151082</v>
      </c>
      <c r="N16" s="276">
        <f t="shared" si="4"/>
        <v>0</v>
      </c>
    </row>
    <row r="17" spans="2:14" x14ac:dyDescent="0.35">
      <c r="B17" t="s">
        <v>43</v>
      </c>
      <c r="C17" s="258">
        <v>17160</v>
      </c>
      <c r="D17" s="258">
        <v>13641</v>
      </c>
      <c r="E17" s="258">
        <v>268872</v>
      </c>
      <c r="F17" s="275">
        <v>0</v>
      </c>
      <c r="G17" s="258">
        <v>23235.315312093004</v>
      </c>
      <c r="H17" s="258">
        <v>19747</v>
      </c>
      <c r="I17" s="258">
        <v>298358</v>
      </c>
      <c r="J17" s="277">
        <v>0</v>
      </c>
      <c r="K17" s="275">
        <f t="shared" si="1"/>
        <v>-0.26146902809324291</v>
      </c>
      <c r="L17" s="275">
        <f>D17/H17-1</f>
        <v>-0.30921152580138755</v>
      </c>
      <c r="M17" s="275">
        <f>E17/I17-1</f>
        <v>-9.8827582970793526E-2</v>
      </c>
      <c r="N17" s="276"/>
    </row>
    <row r="18" spans="2:14" x14ac:dyDescent="0.35">
      <c r="B18" t="s">
        <v>18</v>
      </c>
      <c r="C18" s="258">
        <v>56327</v>
      </c>
      <c r="D18" s="258">
        <v>54532</v>
      </c>
      <c r="E18" s="258">
        <v>1169531</v>
      </c>
      <c r="F18" s="275">
        <v>0</v>
      </c>
      <c r="G18" s="258">
        <v>68861.315792335256</v>
      </c>
      <c r="H18" s="258">
        <v>61117</v>
      </c>
      <c r="I18" s="258">
        <v>1251062.0166896046</v>
      </c>
      <c r="J18" s="277">
        <v>0</v>
      </c>
      <c r="K18" s="275">
        <f t="shared" si="1"/>
        <v>-0.18202260076085286</v>
      </c>
      <c r="L18" s="275">
        <f>D18/H18-1</f>
        <v>-0.1077441628352177</v>
      </c>
      <c r="M18" s="275">
        <f>E18/I18-1</f>
        <v>-6.5169444521496422E-2</v>
      </c>
      <c r="N18" s="276"/>
    </row>
    <row r="19" spans="2:14" x14ac:dyDescent="0.35">
      <c r="N19" s="278"/>
    </row>
  </sheetData>
  <mergeCells count="3">
    <mergeCell ref="C1:F1"/>
    <mergeCell ref="G1:J1"/>
    <mergeCell ref="K1:N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4f9124f-5bc2-47a3-992c-8204df2fe239" xsi:nil="true"/>
    <lcf76f155ced4ddcb4097134ff3c332f xmlns="4e3014a7-3d34-4e96-96e2-8dfbee3715b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6B7088E0676D04BA5B8408B33C93C95" ma:contentTypeVersion="14" ma:contentTypeDescription="Create a new document." ma:contentTypeScope="" ma:versionID="6ff4edbbd31bd87d46ac6f51f4e948b9">
  <xsd:schema xmlns:xsd="http://www.w3.org/2001/XMLSchema" xmlns:xs="http://www.w3.org/2001/XMLSchema" xmlns:p="http://schemas.microsoft.com/office/2006/metadata/properties" xmlns:ns2="4e3014a7-3d34-4e96-96e2-8dfbee3715b4" xmlns:ns3="94f9124f-5bc2-47a3-992c-8204df2fe239" targetNamespace="http://schemas.microsoft.com/office/2006/metadata/properties" ma:root="true" ma:fieldsID="a142b3cc25ed1b366f70c3f0d1e1d150" ns2:_="" ns3:_="">
    <xsd:import namespace="4e3014a7-3d34-4e96-96e2-8dfbee3715b4"/>
    <xsd:import namespace="94f9124f-5bc2-47a3-992c-8204df2fe23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3014a7-3d34-4e96-96e2-8dfbee3715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12b4f06f-3021-4bf8-ab23-49482b4d535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f9124f-5bc2-47a3-992c-8204df2fe23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abe1af6-75a1-47a1-993a-5d5a783a1410}" ma:internalName="TaxCatchAll" ma:showField="CatchAllData" ma:web="94f9124f-5bc2-47a3-992c-8204df2fe23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A852A0-4203-43E3-A728-C04B8FF3311C}">
  <ds:schemaRefs>
    <ds:schemaRef ds:uri="http://schemas.microsoft.com/office/2006/metadata/properties"/>
    <ds:schemaRef ds:uri="http://schemas.microsoft.com/office/infopath/2007/PartnerControls"/>
    <ds:schemaRef ds:uri="94f9124f-5bc2-47a3-992c-8204df2fe239"/>
    <ds:schemaRef ds:uri="4e3014a7-3d34-4e96-96e2-8dfbee3715b4"/>
  </ds:schemaRefs>
</ds:datastoreItem>
</file>

<file path=customXml/itemProps2.xml><?xml version="1.0" encoding="utf-8"?>
<ds:datastoreItem xmlns:ds="http://schemas.openxmlformats.org/officeDocument/2006/customXml" ds:itemID="{086309CE-DADF-4828-BD10-15E085AD370A}">
  <ds:schemaRefs>
    <ds:schemaRef ds:uri="http://schemas.microsoft.com/sharepoint/v3/contenttype/forms"/>
  </ds:schemaRefs>
</ds:datastoreItem>
</file>

<file path=customXml/itemProps3.xml><?xml version="1.0" encoding="utf-8"?>
<ds:datastoreItem xmlns:ds="http://schemas.openxmlformats.org/officeDocument/2006/customXml" ds:itemID="{AF17F6F0-C60C-4943-9A26-4D61E0EDFC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3014a7-3d34-4e96-96e2-8dfbee3715b4"/>
    <ds:schemaRef ds:uri="94f9124f-5bc2-47a3-992c-8204df2fe2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Legal Disclaimer</vt:lpstr>
      <vt:lpstr>Portfolio Snapshot</vt:lpstr>
      <vt:lpstr>Mature Portfolio Financials</vt:lpstr>
      <vt:lpstr>Mature Project additional data</vt:lpstr>
      <vt:lpstr>Adv. Dev and Dev. Portfolio</vt:lpstr>
      <vt:lpstr>US IC Status</vt:lpstr>
      <vt:lpstr>Production 22 </vt:lpstr>
      <vt:lpstr>EBITDA data</vt:lpstr>
      <vt:lpstr>Projet data</vt:lpstr>
      <vt:lpstr>Tariff</vt:lpstr>
      <vt:lpstr>FX_AVG_Euro</vt:lpstr>
      <vt:lpstr>FX_AVG_Nis</vt:lpstr>
      <vt:lpstr>FX_end_Euro</vt:lpstr>
      <vt:lpstr>FX_end_NIS</vt:lpstr>
      <vt:lpstr>FX_Euro</vt:lpstr>
      <vt:lpstr>FX_NIS_end</vt:lpstr>
      <vt:lpstr>'Adv. Dev and Dev. Portfolio'!Print_Area</vt:lpstr>
      <vt:lpstr>'Mature Portfolio Financials'!Print_Area</vt:lpstr>
      <vt:lpstr>'US IC Status'!Print_Area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Yosef Lefkovitz</dc:creator>
  <cp:keywords/>
  <dc:description/>
  <cp:lastModifiedBy>Dan Politi</cp:lastModifiedBy>
  <cp:revision/>
  <dcterms:created xsi:type="dcterms:W3CDTF">2023-02-13T11:51:03Z</dcterms:created>
  <dcterms:modified xsi:type="dcterms:W3CDTF">2024-05-07T14:25:05Z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0x010100D6B7088E0676D04BA5B8408B33C93C95</vt:lpwstr>
  </property>
  <property fmtid="{D5CDD505-2E9C-101B-9397-08002B2CF9AE}" pid="3" name="MediaServiceImageTags">
    <vt:lpwstr/>
  </property>
</Properties>
</file>