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3/Q4/Tables for release/"/>
    </mc:Choice>
  </mc:AlternateContent>
  <xr:revisionPtr revIDLastSave="1396" documentId="8_{0EA316D9-22BB-4E5E-B85D-206F88C37085}" xr6:coauthVersionLast="47" xr6:coauthVersionMax="47" xr10:uidLastSave="{F7DC213E-956B-4FB1-B4EE-DFDA506F3C94}"/>
  <bookViews>
    <workbookView xWindow="28680" yWindow="-120" windowWidth="25440" windowHeight="15270" tabRatio="898" activeTab="2"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definedNames>
    <definedName name="dmem">#REF!</definedName>
    <definedName name="FX_AVG_Euro">'Mature Portfolio Financials'!$D$132</definedName>
    <definedName name="FX_AVG_Nis">'Mature Portfolio Financials'!$E$132</definedName>
    <definedName name="FX_end_Euro">'Mature Portfolio Financials'!$D$128</definedName>
    <definedName name="FX_end_NIS">'Mature Portfolio Financials'!$E$128</definedName>
    <definedName name="FX_Euro" localSheetId="0">#REF!</definedName>
    <definedName name="FX_Euro">'Mature Portfolio Financials'!$D$128</definedName>
    <definedName name="FX_Nis" localSheetId="0">#REF!</definedName>
    <definedName name="FX_Nis">#REF!</definedName>
    <definedName name="FX_NIS_end">'Mature Portfolio Financials'!$E$128</definedName>
    <definedName name="_xlnm.Print_Area" localSheetId="4">'Adv. Dev and Dev. Portfolio'!$A$1:$F$32</definedName>
    <definedName name="_xlnm.Print_Area" localSheetId="2">'Mature Portfolio Financials'!$A$1:$R$140</definedName>
    <definedName name="_xlnm.Print_Area" localSheetId="5">'US IC Status'!$A$1:$T$38</definedName>
  </definedNames>
  <calcPr calcId="191028" calcMode="autoNoTable" iterate="1" iterateDelta="1E-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 l="1"/>
  <c r="G54" i="1"/>
  <c r="D31" i="1" l="1"/>
  <c r="M9" i="1" l="1"/>
  <c r="M8" i="1"/>
  <c r="E31" i="5" l="1"/>
  <c r="D31" i="5"/>
  <c r="P12" i="1" l="1"/>
  <c r="N12" i="1"/>
  <c r="L12" i="1"/>
  <c r="J12" i="1"/>
  <c r="I12" i="1"/>
  <c r="H12" i="1"/>
  <c r="G12" i="1"/>
  <c r="F12" i="1"/>
  <c r="E12" i="1"/>
  <c r="O11" i="1" l="1"/>
  <c r="O10" i="1"/>
  <c r="O9" i="1"/>
  <c r="O8" i="1"/>
  <c r="M11" i="1"/>
  <c r="M10" i="1"/>
  <c r="O12" i="1" l="1"/>
  <c r="M12" i="1"/>
  <c r="G11" i="8" l="1"/>
  <c r="F11" i="8"/>
  <c r="D54" i="1" l="1"/>
  <c r="K12" i="1" l="1"/>
  <c r="D87" i="1"/>
  <c r="E54" i="1" l="1"/>
  <c r="E10" i="5" l="1"/>
  <c r="E15" i="5" s="1"/>
  <c r="D10" i="5"/>
  <c r="D15" i="5" s="1"/>
  <c r="D29" i="5"/>
  <c r="E25" i="5"/>
  <c r="D25" i="5"/>
  <c r="D13" i="5"/>
  <c r="E68" i="1"/>
  <c r="E70" i="1" s="1"/>
  <c r="D68" i="1"/>
  <c r="D70" i="1" s="1"/>
  <c r="F87" i="1"/>
  <c r="E8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<sst xmlns="http://schemas.openxmlformats.org/spreadsheetml/2006/main" count="739" uniqueCount="295">
  <si>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</si>
  <si>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</si>
  <si>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</si>
  <si>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</si>
  <si>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</si>
  <si>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</si>
  <si>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</si>
  <si>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</si>
  <si>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</si>
  <si>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</si>
  <si>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</si>
  <si>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</si>
  <si>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Operational Project Segments</t>
  </si>
  <si>
    <t>Generation
(GWh)</t>
  </si>
  <si>
    <t>Reported Revenue*</t>
  </si>
  <si>
    <t>Segment Adjusted 
EBITDA</t>
  </si>
  <si>
    <t>Israel*</t>
  </si>
  <si>
    <t>Western Europe</t>
  </si>
  <si>
    <t>Central and Eastern Europe ("CEE")</t>
  </si>
  <si>
    <t>USA</t>
  </si>
  <si>
    <t>Total Consolidated Projects</t>
  </si>
  <si>
    <t>Unconsolidated Projects at share</t>
  </si>
  <si>
    <t xml:space="preserve">Total </t>
  </si>
  <si>
    <t>Annualized Consolidated Adjusted EBITDA</t>
  </si>
  <si>
    <t>Invested capital For projects that were fully operational as of 01 January 2023</t>
  </si>
  <si>
    <t>Asset Level Return on Project Costs</t>
  </si>
  <si>
    <t>Detailed Operational Projects</t>
  </si>
  <si>
    <t>Segment</t>
  </si>
  <si>
    <t>Operational Project</t>
  </si>
  <si>
    <t xml:space="preserve"> Segment Adjusted 
EBITDA</t>
  </si>
  <si>
    <t>Ownership %</t>
  </si>
  <si>
    <t>Emek Halacha</t>
  </si>
  <si>
    <t>Israel</t>
  </si>
  <si>
    <t xml:space="preserve">Haluziot </t>
  </si>
  <si>
    <t>Sunlight 1+2</t>
  </si>
  <si>
    <t>Solar+Storage Cluster 1.1</t>
  </si>
  <si>
    <t>Israel Solar Projects*</t>
  </si>
  <si>
    <t>Total Israel</t>
  </si>
  <si>
    <t>Gecama</t>
  </si>
  <si>
    <t>Bjorenberget</t>
  </si>
  <si>
    <t>Picasso</t>
  </si>
  <si>
    <t>Tully</t>
  </si>
  <si>
    <t>Total Western Europe</t>
  </si>
  <si>
    <t>Selac</t>
  </si>
  <si>
    <t>CEE</t>
  </si>
  <si>
    <t>Blacksmith</t>
  </si>
  <si>
    <t>Lukovac</t>
  </si>
  <si>
    <t>Attila</t>
  </si>
  <si>
    <t>AC/DC</t>
  </si>
  <si>
    <t>Total Central and Eastern Europe ("CEE")</t>
  </si>
  <si>
    <t>Apex Solar</t>
  </si>
  <si>
    <t>Total USA</t>
  </si>
  <si>
    <t>`</t>
  </si>
  <si>
    <t>($ millions)</t>
  </si>
  <si>
    <t>Became operational after financial statements date</t>
  </si>
  <si>
    <t>Est. First Full Year Revenue</t>
  </si>
  <si>
    <t>Est. First Full Year EBITDA*</t>
  </si>
  <si>
    <t>Haluziot 2</t>
  </si>
  <si>
    <t>Genesis</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</si>
  <si>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</si>
  <si>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</si>
  <si>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</si>
  <si>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</si>
  <si>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</si>
  <si>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</si>
  <si>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</si>
  <si>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Net Capex (Relevant for US projects)****</t>
  </si>
  <si>
    <t>Est. Equity Required (%)</t>
  </si>
  <si>
    <t>Est. Tax Equity (% of project cost)</t>
  </si>
  <si>
    <t>Ownership %**</t>
  </si>
  <si>
    <t>Key Commentary</t>
  </si>
  <si>
    <t>United States</t>
  </si>
  <si>
    <t>H2 2024</t>
  </si>
  <si>
    <t>Solar+Storage Clusters</t>
  </si>
  <si>
    <t>N/A</t>
  </si>
  <si>
    <t>Gradual connection until H1/24</t>
  </si>
  <si>
    <t>Tapolca</t>
  </si>
  <si>
    <t>Hungary</t>
  </si>
  <si>
    <t>48-50</t>
  </si>
  <si>
    <t>8-9</t>
  </si>
  <si>
    <t>Pupin</t>
  </si>
  <si>
    <t>Serbia</t>
  </si>
  <si>
    <t>H2 2025</t>
  </si>
  <si>
    <t>21-22</t>
  </si>
  <si>
    <t>All numbers, beside equity invested, reflects Enlight share only</t>
  </si>
  <si>
    <t xml:space="preserve">Pre-Construction Projects (due to commence construction within 12 months) </t>
  </si>
  <si>
    <r>
      <rPr>
        <sz val="13"/>
        <color theme="0"/>
        <rFont val="Heebo"/>
        <charset val="177"/>
      </rPr>
      <t>($ millions)</t>
    </r>
    <r>
      <rPr>
        <b/>
        <sz val="13"/>
        <color theme="0"/>
        <rFont val="Heebo"/>
        <charset val="177"/>
      </rPr>
      <t xml:space="preserve">
Major Projects</t>
    </r>
  </si>
  <si>
    <t>CoBar Complex</t>
  </si>
  <si>
    <t>Rustic Hills 1&amp; 2</t>
  </si>
  <si>
    <t>22-23</t>
  </si>
  <si>
    <t>19-20</t>
  </si>
  <si>
    <t>Roadrunner</t>
  </si>
  <si>
    <t>49-51</t>
  </si>
  <si>
    <t>Country Acres</t>
  </si>
  <si>
    <t>H2 2026</t>
  </si>
  <si>
    <t>Quail Ranch</t>
  </si>
  <si>
    <t>157-165</t>
  </si>
  <si>
    <t>18-19</t>
  </si>
  <si>
    <t>Gecama Solar</t>
  </si>
  <si>
    <t>Spain</t>
  </si>
  <si>
    <r>
      <rPr>
        <sz val="13"/>
        <color theme="0"/>
        <rFont val="Heebo"/>
        <charset val="177"/>
      </rPr>
      <t>($ millions)</t>
    </r>
    <r>
      <rPr>
        <b/>
        <sz val="13"/>
        <color theme="0"/>
        <rFont val="Heebo"/>
        <charset val="177"/>
      </rPr>
      <t xml:space="preserve">
Other Pre-Construction Projects</t>
    </r>
  </si>
  <si>
    <t>MW Deployment</t>
  </si>
  <si>
    <t>28-29</t>
  </si>
  <si>
    <t>Europe</t>
  </si>
  <si>
    <t>14-15</t>
  </si>
  <si>
    <t>48-51</t>
  </si>
  <si>
    <t>All numbers reflects Enlight share only</t>
  </si>
  <si>
    <t xml:space="preserve">Total Pre-Construction </t>
  </si>
  <si>
    <t>MW</t>
  </si>
  <si>
    <t>MWh</t>
  </si>
  <si>
    <t>** The legal ownership share for all U.S. projects is 90%, but Enlight invests 100% of the equity in the project and entitled to 100% of the project distributions until full repayment of Enlight's capital plus a preferred return</t>
  </si>
  <si>
    <t>*** Project costs is net of reimbursable network upgrades of $68m which are to be reimbursed in first five years of project</t>
  </si>
  <si>
    <t>Revenues from management and development fees</t>
  </si>
  <si>
    <t>Management and development fee paid to Enlight</t>
  </si>
  <si>
    <t>Fees eliminated upon consolidation</t>
  </si>
  <si>
    <t>Management and development fee as per financial statement</t>
  </si>
  <si>
    <t>Est. operational capacity (MW)</t>
  </si>
  <si>
    <t xml:space="preserve"> </t>
  </si>
  <si>
    <t>2024E</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</si>
  <si>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</si>
  <si>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</si>
  <si>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</si>
  <si>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</si>
  <si>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</si>
  <si>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</si>
  <si>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</si>
  <si>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</si>
  <si>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</si>
  <si>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</si>
  <si>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</si>
  <si>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</si>
  <si>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</si>
  <si>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</si>
  <si>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</si>
  <si>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</si>
  <si>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</si>
  <si>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</si>
  <si>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</si>
  <si>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</si>
  <si>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</si>
  <si>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</si>
  <si>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</si>
  <si>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</si>
  <si>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</si>
  <si>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</si>
  <si>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</si>
  <si>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</si>
  <si>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</si>
  <si>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10-12</t>
  </si>
  <si>
    <t>PV+ storage cluster 1.1</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</si>
  <si>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</si>
  <si>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</si>
  <si>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</si>
  <si>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</si>
  <si>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</si>
  <si>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</si>
  <si>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</si>
  <si>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</si>
  <si>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</si>
  <si>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</si>
  <si>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</si>
  <si>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</si>
  <si>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</si>
  <si>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</si>
  <si>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</si>
  <si>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</si>
  <si>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</si>
  <si>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</si>
  <si>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</si>
  <si>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</si>
  <si>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19-23</t>
  </si>
  <si>
    <t>Under Construction</t>
  </si>
  <si>
    <t>New Mexico</t>
  </si>
  <si>
    <t xml:space="preserve"> PNM Resources</t>
  </si>
  <si>
    <t>PV+ storage cluster</t>
  </si>
  <si>
    <t>PPA to be signed</t>
  </si>
  <si>
    <t>PPA for 72% of production</t>
  </si>
  <si>
    <t>Corporate PPAs to be signed under new regulation in Israel</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</si>
  <si>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</si>
  <si>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</si>
  <si>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</si>
  <si>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</si>
  <si>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</si>
  <si>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</si>
  <si>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</si>
  <si>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</si>
  <si>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</si>
  <si>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</si>
  <si>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</si>
  <si>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</si>
  <si>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</si>
  <si>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</si>
  <si>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</si>
  <si>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</si>
  <si>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</si>
  <si>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</si>
  <si>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</si>
  <si>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Nardo Storage 1</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</si>
  <si>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</si>
  <si>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</si>
  <si>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</si>
  <si>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</si>
  <si>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</si>
  <si>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</si>
  <si>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t>Central and Eastern Europe</t>
  </si>
  <si>
    <t>Total CEE</t>
  </si>
  <si>
    <r>
      <t>Development portfolio</t>
    </r>
    <r>
      <rPr>
        <b/>
        <sz val="11"/>
        <color theme="0"/>
        <rFont val="Heebo"/>
        <charset val="177"/>
      </rPr>
      <t xml:space="preserve"> (rest of portfolio)</t>
    </r>
  </si>
  <si>
    <t>Wind</t>
  </si>
  <si>
    <t>PV + Wind</t>
  </si>
  <si>
    <t>Q3 2024</t>
  </si>
  <si>
    <t>Western Europe**</t>
  </si>
  <si>
    <r>
      <t xml:space="preserve">****Net construction costs assume receipt of certain ITC and PTC credits under the IRA and are net of the estimated value of these credits. For certain projects, PTC is assumed, based on the project’s expected production and a yearly CPI indexation of 2%, discounted by 8% to COD. For other projects ITC is assumed at the relevent ITC rate (30% or 40% of costs, if within energy community). </t>
    </r>
    <r>
      <rPr>
        <b/>
        <sz val="11"/>
        <color theme="1"/>
        <rFont val="Calibri"/>
        <family val="2"/>
        <scheme val="minor"/>
      </rPr>
      <t xml:space="preserve">The net cost does not reflect the full tax equity investment, only the estimated value of the tax credits. </t>
    </r>
  </si>
  <si>
    <t>12 Months ended December 31</t>
  </si>
  <si>
    <t>3 Months ended December 31</t>
  </si>
  <si>
    <t>Installed Capacity (MW)
December-2023</t>
  </si>
  <si>
    <t>Installed Storage (MWh)
December-2023</t>
  </si>
  <si>
    <t>Arad Valley 2</t>
  </si>
  <si>
    <t>12 Months ended December 31, 2023</t>
  </si>
  <si>
    <t>Debt balance as of December  31, 2023</t>
  </si>
  <si>
    <t>3 Months ended December 31, 2023</t>
  </si>
  <si>
    <t>Debt balance as of December 31, 2023</t>
  </si>
  <si>
    <t xml:space="preserve">Atrisco </t>
  </si>
  <si>
    <t>Atrisco Storage</t>
  </si>
  <si>
    <t>Q4 2024</t>
  </si>
  <si>
    <t>As of 31th December 2023</t>
  </si>
  <si>
    <t>As of  31th December 2022</t>
  </si>
  <si>
    <t>December 2023</t>
  </si>
  <si>
    <t>December 2022</t>
  </si>
  <si>
    <t>12 Months ended December 31, 2022</t>
  </si>
  <si>
    <t xml:space="preserve">** EBITDA results included $10m in the 12 months ended December 23 and $0m in the 3 month ended December 23, of compensation recognized from Siemens Gamesa due to the delay in reaching full production at Project Björnberget </t>
  </si>
  <si>
    <t>360-379***</t>
  </si>
  <si>
    <t>155-163</t>
  </si>
  <si>
    <t>Capital Invested as of December 31, 2023</t>
  </si>
  <si>
    <t>427-449</t>
  </si>
  <si>
    <t>256-269</t>
  </si>
  <si>
    <t>32-33</t>
  </si>
  <si>
    <t>27-29</t>
  </si>
  <si>
    <t>16-17</t>
  </si>
  <si>
    <t>11-12</t>
  </si>
  <si>
    <t>9-10</t>
  </si>
  <si>
    <t>156-164</t>
  </si>
  <si>
    <t>Equity Invested as of December 31, 2023</t>
  </si>
  <si>
    <t>36-38</t>
  </si>
  <si>
    <t>1,149-1,208</t>
  </si>
  <si>
    <t>1,185-1,246</t>
  </si>
  <si>
    <t>411-432</t>
  </si>
  <si>
    <t>98-103</t>
  </si>
  <si>
    <t>102-107</t>
  </si>
  <si>
    <t>76-82</t>
  </si>
  <si>
    <t>78-84</t>
  </si>
  <si>
    <t>1,547-1,645</t>
  </si>
  <si>
    <t>913-960</t>
  </si>
  <si>
    <t>107-112</t>
  </si>
  <si>
    <t>81-85</t>
  </si>
  <si>
    <t>330-347</t>
  </si>
  <si>
    <t>198-208</t>
  </si>
  <si>
    <t>560-589</t>
  </si>
  <si>
    <t>332-349</t>
  </si>
  <si>
    <t>658-692</t>
  </si>
  <si>
    <t>460-484</t>
  </si>
  <si>
    <t>58-61</t>
  </si>
  <si>
    <t>261-274</t>
  </si>
  <si>
    <t>136-143</t>
  </si>
  <si>
    <t>363-381</t>
  </si>
  <si>
    <t>254-267</t>
  </si>
  <si>
    <t>PTC</t>
  </si>
  <si>
    <t>ITC</t>
  </si>
  <si>
    <t>PTC &amp; ITC ; Comprise of cluster of 3 projects. Additional 3.2GWh storage potential</t>
  </si>
  <si>
    <t>ITC&amp;PTC</t>
  </si>
  <si>
    <r>
      <rPr>
        <sz val="14"/>
        <color theme="1"/>
        <rFont val="Heebo"/>
        <charset val="177"/>
      </rPr>
      <t>*</t>
    </r>
    <r>
      <rPr>
        <sz val="13"/>
        <color theme="1"/>
        <rFont val="Heebo"/>
        <charset val="177"/>
      </rPr>
      <t xml:space="preserve"> In addition to our reported revenue, we generated $15m in the 12 months ended December 23 and $2m in the 3 months ended December 23 of proceeds from the sale of electricity under long terms PPAs which are not treated as revenue (projects treated as Financial Assets)</t>
    </r>
  </si>
  <si>
    <t>Q4 2025</t>
  </si>
  <si>
    <t>Yielding: Increase of  76 MW and 142 MWh</t>
  </si>
  <si>
    <t>No material changes to mature project portfolio</t>
  </si>
  <si>
    <t>38-40</t>
  </si>
  <si>
    <t>Haluziot  1</t>
  </si>
  <si>
    <t>106-111</t>
  </si>
  <si>
    <t>34-36</t>
  </si>
  <si>
    <t>15-16</t>
  </si>
  <si>
    <t>145-153</t>
  </si>
  <si>
    <t>31-32</t>
  </si>
  <si>
    <t>226-238</t>
  </si>
  <si>
    <t>28-30</t>
  </si>
  <si>
    <t>4,207-4,442</t>
  </si>
  <si>
    <t>614-645</t>
  </si>
  <si>
    <t>2,293-2,411</t>
  </si>
  <si>
    <t>389-408</t>
  </si>
  <si>
    <t>93-97</t>
  </si>
  <si>
    <t>12-13</t>
  </si>
  <si>
    <t xml:space="preserve">Less: 2023 EBITDA for projects that were not fully operational  </t>
  </si>
  <si>
    <t>Total Consolidated 12 months Segment Adjusted EBITDA</t>
  </si>
  <si>
    <t>Est. First Full Year EBITDA</t>
  </si>
  <si>
    <t>281-296</t>
  </si>
  <si>
    <t>Stand alone storage (293 MWh) estimated COD year is 2025</t>
  </si>
  <si>
    <t>Stand alone storage (400 MWh) estimated COD year is 2026</t>
  </si>
  <si>
    <t xml:space="preserve">Corporate PPAs to be signed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</si>
</sst>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164" formatCode="0.0%"/>
    <numFmt numFmtId="165" formatCode="#,##0.0"/>
    <numFmt numFmtId="166" formatCode="0.0"/>
    <numFmt numFmtId="167" formatCode="#,##0.000"/>
    <numFmt numFmtId="168" formatCode="_ * #,##0.00_ ;_ * \-#,##0.00_ ;_ * &quot;-&quot;??_ ;_ @_ "/>
    <numFmt numFmtId="169" formatCode="_(#,##0_);_(\(#,##0\);_(&quot;-&quot;_);@_)"/>
  </numFmts>
  <fonts count="33"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sz val="14"/>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3"/>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b/>
      <sz val="14"/>
      <name val="Calibri"/>
      <family val="2"/>
      <scheme val="minor"/>
    </font>
    <font>
      <sz val="11"/>
      <name val="Calibri"/>
      <family val="2"/>
      <scheme val="minor"/>
    </font>
    <font>
      <sz val="12"/>
      <name val="Calibri"/>
      <family val="2"/>
      <scheme val="minor"/>
    </font>
    <font>
      <b/>
      <sz val="13"/>
      <color theme="1"/>
      <name val="Heebo"/>
      <charset val="177"/>
    </font>
    <font>
      <sz val="12"/>
      <color theme="1"/>
      <name val="Heebo"/>
      <charset val="177"/>
    </font>
  </fonts>
  <fills count="9">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rgb="FFD9D9D9"/>
        <bgColor rgb="FF000000"/>
      </patternFill>
    </fill>
    <fill>
      <patternFill patternType="solid">
        <fgColor theme="0" tint="-0.14999847407452621"/>
        <bgColor rgb="FF000000"/>
      </patternFill>
    </fill>
  </fills>
  <borders count="56">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right style="thin">
        <color auto="1"/>
      </right>
      <top style="thin">
        <color indexed="64"/>
      </top>
      <bottom style="thin">
        <color theme="0"/>
      </bottom>
      <diagonal/>
    </border>
    <border>
      <left/>
      <right style="medium">
        <color indexed="64"/>
      </right>
      <top/>
      <bottom/>
      <diagonal/>
    </border>
    <border>
      <left/>
      <right style="thin">
        <color indexed="64"/>
      </right>
      <top style="thin">
        <color theme="0"/>
      </top>
      <bottom/>
      <diagonal/>
    </border>
    <border>
      <left/>
      <right/>
      <top style="thin">
        <color theme="0"/>
      </top>
      <bottom style="thin">
        <color indexed="64"/>
      </bottom>
      <diagonal/>
    </border>
    <border>
      <left/>
      <right style="thin">
        <color theme="0"/>
      </right>
      <top style="thin">
        <color indexed="64"/>
      </top>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diagonal/>
    </border>
    <border>
      <left style="thin">
        <color theme="0"/>
      </left>
      <right/>
      <top style="thin">
        <color theme="0"/>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top style="thin">
        <color indexed="64"/>
      </top>
      <bottom/>
      <diagonal/>
    </border>
    <border>
      <left style="thin">
        <color theme="0"/>
      </left>
      <right/>
      <top style="thin">
        <color indexed="64"/>
      </top>
      <bottom style="thin">
        <color indexed="64"/>
      </bottom>
      <diagonal/>
    </border>
    <border>
      <left/>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style="thin">
        <color indexed="64"/>
      </bottom>
      <diagonal/>
    </border>
  </borders>
  <cellStyleXfs count="5">
    <xf numFmtId="0" fontId="0" fillId="0" borderId="0"/>
    <xf numFmtId="9" fontId="10" fillId="0" borderId="0" applyFont="0" applyFill="0" applyBorder="0" applyAlignment="0" applyProtection="0"/>
    <xf numFmtId="0" fontId="14" fillId="0" borderId="0"/>
    <xf numFmtId="0" fontId="10" fillId="0" borderId="0"/>
    <xf numFmtId="168" fontId="14" fillId="0" borderId="0" applyFont="0" applyFill="0" applyBorder="0" applyAlignment="0" applyProtection="0"/>
  </cellStyleXfs>
  <cellXfs count="318">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5" fillId="0" borderId="0" xfId="0" applyFont="1" applyAlignment="1">
      <alignment horizontal="center" vertical="center"/>
    </xf>
    <xf numFmtId="4" fontId="3" fillId="0" borderId="1" xfId="0" applyNumberFormat="1" applyFont="1" applyBorder="1" applyAlignment="1">
      <alignment vertical="center"/>
    </xf>
    <xf numFmtId="4" fontId="3" fillId="0" borderId="1" xfId="0" applyNumberFormat="1" applyFont="1" applyBorder="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9"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3" fillId="2" borderId="0" xfId="1" applyNumberFormat="1" applyFont="1" applyFill="1" applyAlignment="1">
      <alignment horizontal="center" vertical="center" wrapText="1"/>
    </xf>
    <xf numFmtId="0" fontId="6" fillId="2" borderId="0" xfId="0" applyFont="1" applyFill="1" applyAlignment="1">
      <alignment vertical="center"/>
    </xf>
    <xf numFmtId="0" fontId="6" fillId="2" borderId="6" xfId="0" applyFont="1" applyFill="1" applyBorder="1" applyAlignment="1">
      <alignment vertical="center"/>
    </xf>
    <xf numFmtId="49" fontId="3" fillId="2" borderId="0" xfId="0" applyNumberFormat="1" applyFont="1" applyFill="1" applyAlignment="1">
      <alignment horizontal="center" vertical="center" wrapText="1"/>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1" fillId="3" borderId="6" xfId="0" applyFont="1" applyFill="1" applyBorder="1" applyAlignment="1">
      <alignment horizontal="left" vertical="center"/>
    </xf>
    <xf numFmtId="0" fontId="13" fillId="0" borderId="0" xfId="0" applyFont="1" applyAlignment="1">
      <alignment vertical="center"/>
    </xf>
    <xf numFmtId="165" fontId="5" fillId="0" borderId="0" xfId="0" applyNumberFormat="1" applyFont="1" applyAlignment="1">
      <alignment vertical="center"/>
    </xf>
    <xf numFmtId="165"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5" fillId="0" borderId="0" xfId="0" applyFont="1" applyAlignment="1">
      <alignment vertical="center"/>
    </xf>
    <xf numFmtId="0" fontId="19" fillId="0" borderId="0" xfId="0" applyFont="1" applyAlignment="1">
      <alignment horizontal="justify" vertical="center" readingOrder="1"/>
    </xf>
    <xf numFmtId="0" fontId="17"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5" fillId="2" borderId="6" xfId="0" applyFont="1" applyFill="1" applyBorder="1" applyAlignment="1">
      <alignment vertical="center"/>
    </xf>
    <xf numFmtId="0" fontId="2" fillId="3" borderId="19" xfId="0" applyFont="1" applyFill="1" applyBorder="1" applyAlignment="1">
      <alignment horizontal="centerContinuous" vertical="center"/>
    </xf>
    <xf numFmtId="0" fontId="2" fillId="3" borderId="34"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64" fontId="6" fillId="2" borderId="10"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3" fontId="6" fillId="2" borderId="3" xfId="0" applyNumberFormat="1" applyFont="1" applyFill="1" applyBorder="1" applyAlignment="1">
      <alignment horizontal="center" vertic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7" fontId="5" fillId="0" borderId="0" xfId="0" applyNumberFormat="1" applyFont="1" applyAlignment="1">
      <alignment vertical="center"/>
    </xf>
    <xf numFmtId="0" fontId="20" fillId="0" borderId="0" xfId="0" applyFont="1"/>
    <xf numFmtId="0" fontId="21"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1" fillId="3" borderId="37" xfId="0" applyFont="1" applyFill="1" applyBorder="1" applyAlignment="1">
      <alignment horizontal="center" vertical="center" wrapText="1"/>
    </xf>
    <xf numFmtId="0" fontId="2" fillId="3" borderId="38" xfId="0" applyFont="1" applyFill="1" applyBorder="1" applyAlignment="1">
      <alignment horizontal="centerContinuous" vertical="center"/>
    </xf>
    <xf numFmtId="0" fontId="1" fillId="3" borderId="39" xfId="0" applyFont="1" applyFill="1" applyBorder="1" applyAlignment="1">
      <alignment horizontal="center" vertical="center" wrapText="1"/>
    </xf>
    <xf numFmtId="0" fontId="2" fillId="3" borderId="40" xfId="0" applyFont="1" applyFill="1" applyBorder="1" applyAlignment="1">
      <alignment horizontal="centerContinuous" vertical="center"/>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2" fillId="3" borderId="42" xfId="0" applyFont="1" applyFill="1" applyBorder="1" applyAlignment="1">
      <alignment vertical="center" wrapText="1"/>
    </xf>
    <xf numFmtId="3" fontId="4" fillId="5" borderId="8" xfId="0" applyNumberFormat="1" applyFont="1" applyFill="1" applyBorder="1" applyAlignment="1">
      <alignment horizontal="center" vertical="center"/>
    </xf>
    <xf numFmtId="3" fontId="5"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0" xfId="0" applyNumberFormat="1" applyFont="1" applyFill="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3" fontId="3" fillId="2" borderId="2" xfId="0" applyNumberFormat="1" applyFont="1" applyFill="1" applyBorder="1" applyAlignment="1">
      <alignment horizontal="center" vertical="center"/>
    </xf>
    <xf numFmtId="0" fontId="2" fillId="0" borderId="0" xfId="0" applyFont="1" applyAlignment="1">
      <alignment vertical="center"/>
    </xf>
    <xf numFmtId="0" fontId="22" fillId="0" borderId="0" xfId="0" applyFont="1" applyAlignment="1">
      <alignment horizontal="left"/>
    </xf>
    <xf numFmtId="0" fontId="23" fillId="0" borderId="0" xfId="0" applyFont="1" applyAlignment="1">
      <alignment horizontal="right"/>
    </xf>
    <xf numFmtId="0" fontId="5" fillId="0" borderId="5" xfId="0" applyFont="1" applyBorder="1" applyAlignment="1">
      <alignment horizontal="left" vertical="center" wrapText="1"/>
    </xf>
    <xf numFmtId="0" fontId="4" fillId="0" borderId="8" xfId="0" applyFont="1" applyBorder="1" applyAlignment="1">
      <alignment horizontal="center" vertical="center"/>
    </xf>
    <xf numFmtId="0" fontId="2" fillId="3" borderId="1" xfId="0" applyFont="1" applyFill="1" applyBorder="1" applyAlignment="1">
      <alignment horizontal="centerContinuous" vertical="center"/>
    </xf>
    <xf numFmtId="164"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43" xfId="0" applyFont="1" applyFill="1" applyBorder="1" applyAlignment="1">
      <alignment horizontal="center" vertical="center" wrapText="1"/>
    </xf>
    <xf numFmtId="0" fontId="26" fillId="0" borderId="0" xfId="0" applyFont="1"/>
    <xf numFmtId="9" fontId="1" fillId="3" borderId="36" xfId="0" applyNumberFormat="1" applyFont="1" applyFill="1" applyBorder="1" applyAlignment="1">
      <alignment horizontal="center" vertical="center" wrapText="1"/>
    </xf>
    <xf numFmtId="3" fontId="4" fillId="2" borderId="12" xfId="0" applyNumberFormat="1" applyFont="1" applyFill="1" applyBorder="1" applyAlignment="1">
      <alignment horizontal="center" vertical="center"/>
    </xf>
    <xf numFmtId="0" fontId="3" fillId="2" borderId="49"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30"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31" xfId="0" applyNumberFormat="1" applyFont="1" applyFill="1" applyBorder="1" applyAlignment="1">
      <alignment horizontal="center" vertical="center"/>
    </xf>
    <xf numFmtId="0" fontId="3" fillId="2" borderId="32" xfId="0" applyFont="1" applyFill="1" applyBorder="1" applyAlignment="1">
      <alignment horizontal="center" vertical="center"/>
    </xf>
    <xf numFmtId="17" fontId="3" fillId="2" borderId="9"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3" fillId="2" borderId="33" xfId="0" applyFont="1" applyFill="1" applyBorder="1" applyAlignment="1">
      <alignment horizontal="center" vertical="center"/>
    </xf>
    <xf numFmtId="17" fontId="3" fillId="2" borderId="27" xfId="0" applyNumberFormat="1" applyFont="1" applyFill="1" applyBorder="1" applyAlignment="1">
      <alignment horizontal="center" vertical="center"/>
    </xf>
    <xf numFmtId="0" fontId="3" fillId="2" borderId="35" xfId="0" applyFont="1" applyFill="1" applyBorder="1" applyAlignment="1">
      <alignment horizontal="center" vertical="center"/>
    </xf>
    <xf numFmtId="17" fontId="3" fillId="2" borderId="24" xfId="0" applyNumberFormat="1" applyFont="1" applyFill="1" applyBorder="1" applyAlignment="1">
      <alignment horizontal="center" vertical="center"/>
    </xf>
    <xf numFmtId="0" fontId="3" fillId="2" borderId="25" xfId="0" applyFont="1" applyFill="1" applyBorder="1" applyAlignment="1">
      <alignment horizontal="center" vertical="center"/>
    </xf>
    <xf numFmtId="17" fontId="3" fillId="2" borderId="6" xfId="0" applyNumberFormat="1" applyFont="1" applyFill="1" applyBorder="1" applyAlignment="1">
      <alignment horizontal="center" vertical="center"/>
    </xf>
    <xf numFmtId="0" fontId="3" fillId="2" borderId="26" xfId="0" applyFont="1" applyFill="1" applyBorder="1" applyAlignment="1">
      <alignment horizontal="center" vertical="center"/>
    </xf>
    <xf numFmtId="3" fontId="3" fillId="5"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0" fontId="3" fillId="2" borderId="27" xfId="0" applyFont="1" applyFill="1" applyBorder="1" applyAlignment="1">
      <alignment horizontal="center" vertical="center"/>
    </xf>
    <xf numFmtId="3" fontId="3" fillId="2" borderId="28"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10" fontId="0" fillId="0" borderId="0" xfId="0" applyNumberFormat="1"/>
    <xf numFmtId="0" fontId="3" fillId="3" borderId="0" xfId="0" applyFont="1" applyFill="1" applyAlignment="1">
      <alignment vertical="center"/>
    </xf>
    <xf numFmtId="3" fontId="24" fillId="3" borderId="0" xfId="0" applyNumberFormat="1" applyFont="1" applyFill="1" applyAlignment="1">
      <alignment horizontal="center" vertical="center"/>
    </xf>
    <xf numFmtId="3" fontId="4" fillId="3" borderId="52" xfId="0" applyNumberFormat="1" applyFont="1" applyFill="1" applyBorder="1" applyAlignment="1">
      <alignment horizontal="center" vertical="center"/>
    </xf>
    <xf numFmtId="0" fontId="1" fillId="3" borderId="0" xfId="0" applyFont="1" applyFill="1" applyAlignment="1">
      <alignment vertical="center" wrapText="1"/>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7" fillId="0" borderId="0" xfId="0" applyFont="1"/>
    <xf numFmtId="0" fontId="9" fillId="0" borderId="0" xfId="0" applyFont="1" applyAlignment="1">
      <alignment horizontal="center"/>
    </xf>
    <xf numFmtId="4" fontId="5" fillId="2" borderId="13" xfId="0" applyNumberFormat="1" applyFont="1" applyFill="1" applyBorder="1" applyAlignment="1">
      <alignment horizontal="center" vertical="center"/>
    </xf>
    <xf numFmtId="49" fontId="9"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2" fontId="5" fillId="2" borderId="0" xfId="0" applyNumberFormat="1" applyFont="1" applyFill="1" applyAlignment="1">
      <alignment horizontal="center"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8"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5" borderId="2" xfId="0" applyNumberFormat="1" applyFont="1" applyFill="1" applyBorder="1" applyAlignment="1">
      <alignment vertical="center"/>
    </xf>
    <xf numFmtId="0" fontId="6" fillId="5" borderId="2" xfId="0" applyFont="1" applyFill="1" applyBorder="1" applyAlignment="1">
      <alignment vertical="center"/>
    </xf>
    <xf numFmtId="3" fontId="6" fillId="2" borderId="9"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10" xfId="0"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8" borderId="1" xfId="0"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166" fontId="5" fillId="8" borderId="1" xfId="0" applyNumberFormat="1" applyFont="1" applyFill="1" applyBorder="1" applyAlignment="1">
      <alignment horizontal="center" vertical="center"/>
    </xf>
    <xf numFmtId="166" fontId="5" fillId="8" borderId="4" xfId="0" applyNumberFormat="1" applyFont="1" applyFill="1" applyBorder="1" applyAlignment="1">
      <alignment horizontal="center" vertical="center"/>
    </xf>
    <xf numFmtId="9" fontId="5" fillId="8" borderId="4" xfId="0" applyNumberFormat="1" applyFont="1" applyFill="1" applyBorder="1" applyAlignment="1">
      <alignment horizontal="center" vertical="center"/>
    </xf>
    <xf numFmtId="0" fontId="5" fillId="2" borderId="5" xfId="0" applyFont="1" applyFill="1" applyBorder="1" applyAlignment="1">
      <alignment horizontal="center" vertical="center"/>
    </xf>
    <xf numFmtId="14" fontId="5" fillId="7" borderId="0" xfId="0" applyNumberFormat="1" applyFont="1" applyFill="1" applyAlignment="1">
      <alignment horizontal="center" vertical="center"/>
    </xf>
    <xf numFmtId="166" fontId="5" fillId="2" borderId="0" xfId="0" applyNumberFormat="1" applyFont="1" applyFill="1" applyAlignment="1">
      <alignment horizontal="center" vertical="center"/>
    </xf>
    <xf numFmtId="166" fontId="5" fillId="2" borderId="3" xfId="0" applyNumberFormat="1" applyFont="1" applyFill="1" applyBorder="1" applyAlignment="1">
      <alignment horizontal="center" vertical="center"/>
    </xf>
    <xf numFmtId="3" fontId="5" fillId="0" borderId="0" xfId="0" applyNumberFormat="1" applyFont="1" applyAlignment="1">
      <alignment horizontal="left" vertical="center" wrapText="1"/>
    </xf>
    <xf numFmtId="1" fontId="5" fillId="2" borderId="5"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3" xfId="0" applyNumberFormat="1" applyFont="1" applyFill="1" applyBorder="1" applyAlignment="1">
      <alignment horizontal="center" vertical="center"/>
    </xf>
    <xf numFmtId="0" fontId="0" fillId="0" borderId="8" xfId="0" applyBorder="1"/>
    <xf numFmtId="0" fontId="6" fillId="5" borderId="6" xfId="0" applyFont="1" applyFill="1" applyBorder="1" applyAlignment="1">
      <alignment vertical="center"/>
    </xf>
    <xf numFmtId="3" fontId="6" fillId="5" borderId="6" xfId="0" applyNumberFormat="1" applyFont="1" applyFill="1" applyBorder="1" applyAlignment="1">
      <alignment horizontal="center" vertical="center"/>
    </xf>
    <xf numFmtId="3" fontId="5" fillId="5" borderId="0" xfId="0" applyNumberFormat="1" applyFont="1" applyFill="1" applyAlignment="1">
      <alignment horizontal="center" vertical="center"/>
    </xf>
    <xf numFmtId="1" fontId="5" fillId="5" borderId="0" xfId="0" applyNumberFormat="1" applyFont="1" applyFill="1" applyAlignment="1">
      <alignment horizontal="center" vertical="center"/>
    </xf>
    <xf numFmtId="9" fontId="5" fillId="5" borderId="15" xfId="0" applyNumberFormat="1" applyFont="1" applyFill="1" applyBorder="1" applyAlignment="1">
      <alignment horizontal="center" vertical="center"/>
    </xf>
    <xf numFmtId="1" fontId="5" fillId="0" borderId="0" xfId="0" applyNumberFormat="1" applyFont="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5" borderId="7" xfId="0" applyNumberFormat="1" applyFont="1" applyFill="1" applyBorder="1" applyAlignment="1">
      <alignment horizontal="center" vertical="center"/>
    </xf>
    <xf numFmtId="165" fontId="6" fillId="5" borderId="7"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8" fillId="0" borderId="0" xfId="0" applyFont="1"/>
    <xf numFmtId="0" fontId="29" fillId="0" borderId="0" xfId="0" applyFont="1"/>
    <xf numFmtId="0" fontId="30" fillId="0" borderId="0" xfId="0" applyFont="1"/>
    <xf numFmtId="164"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169" fontId="5" fillId="2" borderId="7" xfId="0" applyNumberFormat="1" applyFont="1" applyFill="1" applyBorder="1" applyAlignment="1">
      <alignment horizontal="center" vertical="center"/>
    </xf>
    <xf numFmtId="0" fontId="1" fillId="3" borderId="54" xfId="0" applyFont="1" applyFill="1" applyBorder="1" applyAlignment="1">
      <alignment horizontal="center" vertical="center" wrapText="1"/>
    </xf>
    <xf numFmtId="0" fontId="2" fillId="3" borderId="54" xfId="0" applyFont="1" applyFill="1" applyBorder="1" applyAlignment="1">
      <alignment vertical="center"/>
    </xf>
    <xf numFmtId="0" fontId="1" fillId="3" borderId="55" xfId="0" applyFont="1" applyFill="1" applyBorder="1" applyAlignment="1">
      <alignment horizontal="center" vertical="center" wrapText="1"/>
    </xf>
    <xf numFmtId="9" fontId="1" fillId="3" borderId="11" xfId="0" applyNumberFormat="1" applyFont="1" applyFill="1" applyBorder="1" applyAlignment="1">
      <alignment horizontal="center" vertical="center" wrapText="1"/>
    </xf>
    <xf numFmtId="3" fontId="5" fillId="8" borderId="5" xfId="0" applyNumberFormat="1" applyFont="1" applyFill="1" applyBorder="1" applyAlignment="1">
      <alignment horizontal="center" vertical="center"/>
    </xf>
    <xf numFmtId="0" fontId="2" fillId="3" borderId="8" xfId="0" applyFont="1" applyFill="1" applyBorder="1" applyAlignment="1">
      <alignment vertical="center" wrapText="1"/>
    </xf>
    <xf numFmtId="0" fontId="1" fillId="3" borderId="2" xfId="0" applyFont="1" applyFill="1" applyBorder="1" applyAlignment="1">
      <alignment horizontal="center" vertical="center" wrapText="1"/>
    </xf>
    <xf numFmtId="0" fontId="5" fillId="2" borderId="2" xfId="0" applyFont="1" applyFill="1" applyBorder="1" applyAlignment="1">
      <alignment horizontal="center" vertical="center"/>
    </xf>
    <xf numFmtId="9" fontId="5" fillId="2" borderId="10" xfId="0" applyNumberFormat="1" applyFont="1" applyFill="1" applyBorder="1" applyAlignment="1">
      <alignment horizontal="center" vertical="center"/>
    </xf>
    <xf numFmtId="0" fontId="6" fillId="5" borderId="13" xfId="0" applyFont="1" applyFill="1" applyBorder="1" applyAlignment="1">
      <alignment horizontal="center" vertical="center"/>
    </xf>
    <xf numFmtId="3" fontId="5" fillId="8" borderId="0" xfId="0" applyNumberFormat="1" applyFont="1" applyFill="1" applyAlignment="1">
      <alignment horizontal="center" vertical="center"/>
    </xf>
    <xf numFmtId="0" fontId="2" fillId="3" borderId="43" xfId="0" applyFont="1" applyFill="1" applyBorder="1" applyAlignment="1">
      <alignment horizontal="center" vertical="center" wrapText="1"/>
    </xf>
    <xf numFmtId="0" fontId="2" fillId="3" borderId="11" xfId="0" applyFont="1" applyFill="1" applyBorder="1" applyAlignment="1">
      <alignment horizontal="center" vertical="center" wrapText="1"/>
    </xf>
    <xf numFmtId="4" fontId="5" fillId="0" borderId="0" xfId="0" applyNumberFormat="1" applyFont="1" applyAlignment="1">
      <alignment horizontal="left" vertical="center" wrapText="1"/>
    </xf>
    <xf numFmtId="0" fontId="2" fillId="0" borderId="0" xfId="0" applyFont="1" applyAlignment="1">
      <alignment horizontal="left" vertical="center"/>
    </xf>
    <xf numFmtId="9" fontId="0" fillId="0" borderId="0" xfId="0" applyNumberFormat="1" applyAlignment="1">
      <alignment horizontal="center"/>
    </xf>
    <xf numFmtId="0" fontId="3" fillId="2" borderId="14" xfId="0" applyFont="1" applyFill="1" applyBorder="1" applyAlignment="1">
      <alignment vertical="center" wrapText="1"/>
    </xf>
    <xf numFmtId="9" fontId="1" fillId="3" borderId="3" xfId="0" applyNumberFormat="1" applyFont="1" applyFill="1" applyBorder="1" applyAlignment="1">
      <alignment horizontal="center" vertical="center" wrapText="1"/>
    </xf>
    <xf numFmtId="9" fontId="3" fillId="2" borderId="0" xfId="0" applyNumberFormat="1" applyFont="1" applyFill="1" applyAlignment="1">
      <alignment horizontal="center" vertical="center"/>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3" fontId="4" fillId="3" borderId="0" xfId="0" applyNumberFormat="1" applyFont="1" applyFill="1" applyAlignment="1">
      <alignment horizontal="center" vertical="center"/>
    </xf>
    <xf numFmtId="9" fontId="3" fillId="3" borderId="3" xfId="0" applyNumberFormat="1" applyFont="1" applyFill="1" applyBorder="1" applyAlignment="1">
      <alignment horizontal="center" vertical="center"/>
    </xf>
    <xf numFmtId="0" fontId="2" fillId="3" borderId="42" xfId="0" applyFont="1" applyFill="1" applyBorder="1" applyAlignment="1">
      <alignment horizontal="left" vertical="center" wrapText="1"/>
    </xf>
    <xf numFmtId="3" fontId="31" fillId="2" borderId="2" xfId="0" applyNumberFormat="1" applyFont="1" applyFill="1" applyBorder="1" applyAlignment="1">
      <alignment horizontal="center" vertical="center"/>
    </xf>
    <xf numFmtId="3" fontId="31" fillId="2" borderId="9" xfId="0" applyNumberFormat="1" applyFont="1" applyFill="1" applyBorder="1" applyAlignment="1">
      <alignment horizontal="center" vertical="center"/>
    </xf>
    <xf numFmtId="3" fontId="5" fillId="0" borderId="0" xfId="0" applyNumberFormat="1" applyFont="1" applyAlignment="1">
      <alignment vertical="center" wrapText="1"/>
    </xf>
    <xf numFmtId="0" fontId="32" fillId="0" borderId="0" xfId="0" applyFont="1"/>
    <xf numFmtId="0" fontId="25" fillId="0" borderId="0" xfId="0" applyFont="1" applyAlignment="1">
      <alignment horizontal="center" vertical="center"/>
    </xf>
    <xf numFmtId="164" fontId="0" fillId="0" borderId="0" xfId="0" applyNumberFormat="1"/>
    <xf numFmtId="0" fontId="6" fillId="0" borderId="0" xfId="0" applyFont="1" applyAlignment="1">
      <alignment horizontal="center" vertical="center" wrapText="1"/>
    </xf>
    <xf numFmtId="3" fontId="25" fillId="0" borderId="0" xfId="0" applyNumberFormat="1" applyFont="1" applyAlignment="1">
      <alignment horizontal="center" vertical="center"/>
    </xf>
    <xf numFmtId="9" fontId="5" fillId="0" borderId="0" xfId="1" applyFont="1" applyAlignment="1">
      <alignment vertical="center"/>
    </xf>
    <xf numFmtId="9" fontId="5" fillId="2" borderId="16" xfId="0" applyNumberFormat="1" applyFont="1" applyFill="1" applyBorder="1" applyAlignment="1">
      <alignment horizontal="center" vertical="center"/>
    </xf>
    <xf numFmtId="2" fontId="0" fillId="0" borderId="0" xfId="0" applyNumberFormat="1" applyAlignment="1">
      <alignment horizontal="center"/>
    </xf>
    <xf numFmtId="164" fontId="5" fillId="0" borderId="0" xfId="0" applyNumberFormat="1" applyFont="1" applyAlignment="1">
      <alignment horizontal="left" vertical="center" wrapText="1"/>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5"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9" fontId="0" fillId="0" borderId="5" xfId="0" applyNumberFormat="1" applyBorder="1" applyAlignment="1">
      <alignment horizontal="center"/>
    </xf>
    <xf numFmtId="4" fontId="0" fillId="0" borderId="0" xfId="0" applyNumberFormat="1" applyAlignment="1">
      <alignment horizontal="center"/>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wrapText="1"/>
    </xf>
    <xf numFmtId="0" fontId="1" fillId="3" borderId="17" xfId="0" applyFont="1" applyFill="1" applyBorder="1" applyAlignment="1">
      <alignment horizontal="center" vertical="center" wrapText="1"/>
    </xf>
    <xf numFmtId="0" fontId="2" fillId="3" borderId="40" xfId="0" applyFont="1" applyFill="1" applyBorder="1" applyAlignment="1">
      <alignment horizontal="center" vertical="center"/>
    </xf>
    <xf numFmtId="0" fontId="2" fillId="3" borderId="19" xfId="0" applyFont="1" applyFill="1" applyBorder="1" applyAlignment="1">
      <alignment horizontal="center" vertical="center"/>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1" fillId="3" borderId="11" xfId="0" applyFont="1" applyFill="1" applyBorder="1" applyAlignment="1">
      <alignment horizontal="center" vertical="center" wrapText="1"/>
    </xf>
    <xf numFmtId="1" fontId="5" fillId="0" borderId="12" xfId="0" applyNumberFormat="1" applyFont="1" applyBorder="1" applyAlignment="1">
      <alignment horizontal="left" vertical="center"/>
    </xf>
    <xf numFmtId="1" fontId="5" fillId="0" borderId="8" xfId="0" applyNumberFormat="1" applyFont="1" applyBorder="1" applyAlignment="1">
      <alignment horizontal="left" vertical="center"/>
    </xf>
    <xf numFmtId="0" fontId="2" fillId="3" borderId="5" xfId="0" applyFont="1" applyFill="1" applyBorder="1" applyAlignment="1">
      <alignment horizontal="left" vertical="center"/>
    </xf>
    <xf numFmtId="0" fontId="1" fillId="3" borderId="18"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3" fillId="2" borderId="5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1" xfId="0" applyFont="1" applyFill="1" applyBorder="1" applyAlignment="1">
      <alignment horizontal="center" vertical="center"/>
    </xf>
  </cellXfs>
  <cellStyles count="5">
    <cellStyle name="Comma 2" xfId="4" xr:uid="{9CB8CF82-1CAE-4707-A8BD-CE425B1E7BA0}"/>
    <cellStyle name="Normal" xfId="0" builtinId="0"/>
    <cellStyle name="Normal 2" xfId="3" xr:uid="{8BE77E32-B4AD-489F-AFFE-C3C8686290EE}"/>
    <cellStyle name="Normal 4" xfId="2" xr:uid="{A04E39F8-5EB6-4D49-9233-37F6B2A8DF06}"/>
    <cellStyle name="Percent" xfId="1" builtinId="5"/>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85177944555925E-2"/>
          <c:y val="2.3707056101149777E-2"/>
          <c:w val="0.96813692778359972"/>
          <c:h val="0.85079853185930088"/>
        </c:manualLayout>
      </c:layout>
      <c:barChart>
        <c:barDir val="col"/>
        <c:grouping val="stacked"/>
        <c:varyColors val="0"/>
        <c:ser>
          <c:idx val="0"/>
          <c:order val="0"/>
          <c:tx>
            <c:strRef>
              <c:f>'Mature Portfolio Financials'!$L$111</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c:v>
                </c:pt>
                <c:pt idx="2">
                  <c:v>2024E</c:v>
                </c:pt>
                <c:pt idx="3">
                  <c:v>2025E</c:v>
                </c:pt>
                <c:pt idx="4">
                  <c:v>2026E</c:v>
                </c:pt>
              </c:strCache>
            </c:strRef>
          </c:cat>
          <c:val>
            <c:numRef>
              <c:f>'Mature Portfolio Financials'!$M$111:$Q$111</c:f>
              <c:numCache>
                <c:formatCode>#,##0</c:formatCode>
                <c:ptCount val="5"/>
                <c:pt idx="0">
                  <c:v>1421</c:v>
                </c:pt>
                <c:pt idx="1">
                  <c:v>1883.31</c:v>
                </c:pt>
                <c:pt idx="2">
                  <c:v>1883.31</c:v>
                </c:pt>
                <c:pt idx="3">
                  <c:v>1883.31</c:v>
                </c:pt>
                <c:pt idx="4">
                  <c:v>1883.31</c:v>
                </c:pt>
              </c:numCache>
            </c:numRef>
          </c:val>
          <c:extLst>
            <c:ext xmlns:c16="http://schemas.microsoft.com/office/drawing/2014/chart" uri="{C3380CC4-5D6E-409C-BE32-E72D297353CC}">
              <c16:uniqueId val="{00000000-0734-4E34-A841-0200D04EE2F1}"/>
            </c:ext>
          </c:extLst>
        </c:ser>
        <c:ser>
          <c:idx val="1"/>
          <c:order val="1"/>
          <c:tx>
            <c:strRef>
              <c:f>'Mature Portfolio Financials'!$L$112</c:f>
              <c:strCache>
                <c:ptCount val="1"/>
                <c:pt idx="0">
                  <c:v>Under construction</c:v>
                </c:pt>
              </c:strCache>
            </c:strRef>
          </c:tx>
          <c:spPr>
            <a:solidFill>
              <a:schemeClr val="accent5">
                <a:lumMod val="75000"/>
              </a:schemeClr>
            </a:solidFill>
            <a:ln>
              <a:noFill/>
            </a:ln>
            <a:effectLst/>
          </c:spPr>
          <c:invertIfNegative val="0"/>
          <c:dLbls>
            <c:dLbl>
              <c:idx val="1"/>
              <c:layout>
                <c:manualLayout>
                  <c:x val="6.5484126850179746E-3"/>
                  <c:y val="3.1426134399983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1.0455725559432006E-3"/>
                  <c:y val="-3.456029188853310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c:v>
                </c:pt>
                <c:pt idx="2">
                  <c:v>2024E</c:v>
                </c:pt>
                <c:pt idx="3">
                  <c:v>2025E</c:v>
                </c:pt>
                <c:pt idx="4">
                  <c:v>2026E</c:v>
                </c:pt>
              </c:strCache>
            </c:strRef>
          </c:cat>
          <c:val>
            <c:numRef>
              <c:f>'Mature Portfolio Financials'!$M$112:$Q$112</c:f>
              <c:numCache>
                <c:formatCode>#,##0</c:formatCode>
                <c:ptCount val="5"/>
                <c:pt idx="0">
                  <c:v>0</c:v>
                </c:pt>
                <c:pt idx="1">
                  <c:v>0</c:v>
                </c:pt>
                <c:pt idx="2">
                  <c:v>543.20000000000005</c:v>
                </c:pt>
                <c:pt idx="3">
                  <c:v>637.20000000000005</c:v>
                </c:pt>
                <c:pt idx="4">
                  <c:v>637.20000000000005</c:v>
                </c:pt>
              </c:numCache>
            </c:numRef>
          </c:val>
          <c:extLst>
            <c:ext xmlns:c16="http://schemas.microsoft.com/office/drawing/2014/chart" uri="{C3380CC4-5D6E-409C-BE32-E72D297353CC}">
              <c16:uniqueId val="{00000001-0734-4E34-A841-0200D04EE2F1}"/>
            </c:ext>
          </c:extLst>
        </c:ser>
        <c:ser>
          <c:idx val="2"/>
          <c:order val="2"/>
          <c:tx>
            <c:strRef>
              <c:f>'Mature Portfolio Financials'!$L$113</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c:v>
                </c:pt>
                <c:pt idx="2">
                  <c:v>2024E</c:v>
                </c:pt>
                <c:pt idx="3">
                  <c:v>2025E</c:v>
                </c:pt>
                <c:pt idx="4">
                  <c:v>2026E</c:v>
                </c:pt>
              </c:strCache>
            </c:strRef>
          </c:cat>
          <c:val>
            <c:numRef>
              <c:f>'Mature Portfolio Financials'!$M$113:$Q$113</c:f>
              <c:numCache>
                <c:formatCode>#,##0</c:formatCode>
                <c:ptCount val="5"/>
                <c:pt idx="0">
                  <c:v>0</c:v>
                </c:pt>
                <c:pt idx="1">
                  <c:v>0</c:v>
                </c:pt>
                <c:pt idx="2">
                  <c:v>0</c:v>
                </c:pt>
                <c:pt idx="3">
                  <c:v>639</c:v>
                </c:pt>
                <c:pt idx="4">
                  <c:v>2818</c:v>
                </c:pt>
              </c:numCache>
            </c:numRef>
          </c:val>
          <c:extLst>
            <c:ext xmlns:c16="http://schemas.microsoft.com/office/drawing/2014/chart" uri="{C3380CC4-5D6E-409C-BE32-E72D297353CC}">
              <c16:uniqueId val="{00000002-0734-4E34-A841-0200D04EE2F1}"/>
            </c:ext>
          </c:extLst>
        </c:ser>
        <c:ser>
          <c:idx val="3"/>
          <c:order val="3"/>
          <c:tx>
            <c:strRef>
              <c:f>'Mature Portfolio Financials'!$L$114</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Financials'!$M$110:$Q$110</c:f>
              <c:strCache>
                <c:ptCount val="5"/>
                <c:pt idx="0">
                  <c:v>2022</c:v>
                </c:pt>
                <c:pt idx="1">
                  <c:v>2023</c:v>
                </c:pt>
                <c:pt idx="2">
                  <c:v>2024E</c:v>
                </c:pt>
                <c:pt idx="3">
                  <c:v>2025E</c:v>
                </c:pt>
                <c:pt idx="4">
                  <c:v>2026E</c:v>
                </c:pt>
              </c:strCache>
            </c:strRef>
          </c:cat>
          <c:val>
            <c:numRef>
              <c:f>'Mature Portfolio Financials'!$M$114:$Q$114</c:f>
              <c:numCache>
                <c:formatCode>#,##0</c:formatCode>
                <c:ptCount val="5"/>
                <c:pt idx="0">
                  <c:v>1421</c:v>
                </c:pt>
                <c:pt idx="1">
                  <c:v>1883.31</c:v>
                </c:pt>
                <c:pt idx="2">
                  <c:v>2426.5100000000002</c:v>
                </c:pt>
                <c:pt idx="3">
                  <c:v>3159.51</c:v>
                </c:pt>
                <c:pt idx="4">
                  <c:v>5337.51</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600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IL"/>
          </a:p>
        </c:txPr>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8.966487072616991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155864</xdr:colOff>
      <xdr:row>3</xdr:row>
      <xdr:rowOff>86589</xdr:rowOff>
    </xdr:from>
    <xdr:to>
      <xdr:col>19</xdr:col>
      <xdr:colOff>406774</xdr:colOff>
      <xdr:row>29</xdr:row>
      <xdr:rowOff>121226</xdr:rowOff>
    </xdr:to>
    <xdr:pic>
      <xdr:nvPicPr>
        <xdr:cNvPr id="11" name="Picture 1">
          <a:extLst>
            <a:ext uri="{FF2B5EF4-FFF2-40B4-BE49-F238E27FC236}">
              <a16:creationId xmlns:a16="http://schemas.microsoft.com/office/drawing/2014/main" id="{EADE6ADB-7718-E6E4-7974-28CC6F02605C}"/>
            </a:ext>
          </a:extLst>
        </xdr:cNvPr>
        <xdr:cNvPicPr>
          <a:picLocks noChangeAspect="1"/>
        </xdr:cNvPicPr>
      </xdr:nvPicPr>
      <xdr:blipFill>
        <a:blip xmlns:r="http://schemas.openxmlformats.org/officeDocument/2006/relationships" r:embed="rId1"/>
        <a:stretch>
          <a:fillRect/>
        </a:stretch>
      </xdr:blipFill>
      <xdr:spPr>
        <a:xfrm>
          <a:off x="155864" y="813953"/>
          <a:ext cx="10604585" cy="4987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12807</xdr:colOff>
      <xdr:row>106</xdr:row>
      <xdr:rowOff>230414</xdr:rowOff>
    </xdr:from>
    <xdr:to>
      <xdr:col>8</xdr:col>
      <xdr:colOff>837212</xdr:colOff>
      <xdr:row>119</xdr:row>
      <xdr:rowOff>89646</xdr:rowOff>
    </xdr:to>
    <xdr:graphicFrame macro="">
      <xdr:nvGraphicFramePr>
        <xdr:cNvPr id="2"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17319</xdr:rowOff>
    </xdr:from>
    <xdr:to>
      <xdr:col>20</xdr:col>
      <xdr:colOff>544080</xdr:colOff>
      <xdr:row>35</xdr:row>
      <xdr:rowOff>157018</xdr:rowOff>
    </xdr:to>
    <xdr:pic>
      <xdr:nvPicPr>
        <xdr:cNvPr id="8" name="Picture 1">
          <a:extLst>
            <a:ext uri="{FF2B5EF4-FFF2-40B4-BE49-F238E27FC236}">
              <a16:creationId xmlns:a16="http://schemas.microsoft.com/office/drawing/2014/main" id="{C2059AF4-3A8C-7E5A-E167-F3DE840BF211}"/>
            </a:ext>
          </a:extLst>
        </xdr:cNvPr>
        <xdr:cNvPicPr>
          <a:picLocks noChangeAspect="1"/>
        </xdr:cNvPicPr>
      </xdr:nvPicPr>
      <xdr:blipFill>
        <a:blip xmlns:r="http://schemas.openxmlformats.org/officeDocument/2006/relationships" r:embed="rId1"/>
        <a:stretch>
          <a:fillRect/>
        </a:stretch>
      </xdr:blipFill>
      <xdr:spPr>
        <a:xfrm>
          <a:off x="0" y="17319"/>
          <a:ext cx="10904105" cy="64769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dimension ref="A1:A10"/>
  <sheetViews>
    <sheetView zoomScale="55" zoomScaleNormal="55" workbookViewId="0"/>
  </sheetViews>
  <sheetFormatPr defaultColWidth="0" defaultRowHeight="15" zeroHeight="1" x14ac:dyDescent="0.25"/>
  <cols>
    <col min="1" max="1" width="178.85546875" customWidth="1"/>
    <col min="2" max="13" width="8.7109375" hidden="1" customWidth="1"/>
    <col min="14" max="16383" width="8.7109375" hidden="1"/>
    <col min="16384" max="16384" width="8.7109375" hidden="1" customWidth="1"/>
  </cols>
  <sheetData>
    <row r="1" spans="1:1" ht="31.5" customHeight="1" x14ac:dyDescent="0.25">
      <c r="A1" s="74" t="s">
        <v>0</v>
      </c>
    </row>
    <row r="2" spans="1:1" ht="165.6" customHeight="1" x14ac:dyDescent="0.25">
      <c r="A2" s="76" t="s">
        <v>1</v>
      </c>
    </row>
    <row r="3" spans="1:1" ht="336.95" customHeight="1" x14ac:dyDescent="0.25">
      <c r="A3" s="76" t="s">
        <v>2</v>
      </c>
    </row>
    <row r="4" spans="1:1" ht="108.95" customHeight="1" x14ac:dyDescent="0.25">
      <c r="A4" s="76" t="s">
        <v>3</v>
      </c>
    </row>
    <row r="5" spans="1:1" ht="141" customHeight="1" x14ac:dyDescent="0.25">
      <c r="A5" s="76" t="s">
        <v>4</v>
      </c>
    </row>
    <row r="6" spans="1:1" ht="186.95" customHeight="1" x14ac:dyDescent="0.25">
      <c r="A6" s="76" t="s">
        <v>5</v>
      </c>
    </row>
    <row r="7" spans="1:1" ht="92.45" customHeight="1" x14ac:dyDescent="0.25">
      <c r="A7" s="76" t="s">
        <v>6</v>
      </c>
    </row>
    <row r="8" spans="1:1" ht="18" x14ac:dyDescent="0.25">
      <c r="A8" s="75"/>
    </row>
    <row r="9" spans="1:1" ht="18" x14ac:dyDescent="0.25">
      <c r="A9" s="75"/>
    </row>
    <row r="10" spans="1: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tabColor theme="1"/>
  </sheetPr>
  <dimension ref="A1:U46"/>
  <sheetViews>
    <sheetView showGridLines="0" topLeftCell="A3" zoomScale="55" zoomScaleNormal="55" workbookViewId="0"/>
  </sheetViews>
  <sheetFormatPr defaultColWidth="0" defaultRowHeight="15" zeroHeight="1" x14ac:dyDescent="0.25"/>
  <cols>
    <col min="1" max="1" width="3.28515625" customWidth="1"/>
    <col min="2" max="2" width="3.85546875" style="231" customWidth="1"/>
    <col min="3" max="11" width="8.7109375" style="231" customWidth="1"/>
    <col min="12" max="13" width="8.7109375" style="129" customWidth="1"/>
    <col min="14" max="20" width="8.7109375" customWidth="1"/>
    <col min="21" max="21" width="0" hidden="1" customWidth="1"/>
    <col min="22" max="16384" width="8.7109375" hidden="1"/>
  </cols>
  <sheetData>
    <row r="1" spans="2:21" x14ac:dyDescent="0.25">
      <c r="B1"/>
      <c r="C1"/>
      <c r="D1"/>
      <c r="E1"/>
      <c r="F1"/>
      <c r="G1"/>
      <c r="H1"/>
      <c r="I1"/>
      <c r="J1"/>
      <c r="K1"/>
      <c r="L1"/>
      <c r="M1"/>
    </row>
    <row r="2" spans="2:21" x14ac:dyDescent="0.25">
      <c r="B2"/>
      <c r="C2"/>
      <c r="D2"/>
      <c r="E2"/>
      <c r="F2"/>
      <c r="G2"/>
      <c r="H2"/>
      <c r="I2"/>
      <c r="J2"/>
      <c r="K2"/>
      <c r="L2"/>
      <c r="M2"/>
    </row>
    <row r="3" spans="2:21" s="3" customFormat="1" ht="27" customHeight="1" x14ac:dyDescent="0.25">
      <c r="B3" s="21" t="s">
        <v>7</v>
      </c>
      <c r="C3" s="21"/>
      <c r="D3" s="21"/>
      <c r="E3" s="22"/>
      <c r="F3" s="22"/>
      <c r="G3" s="22"/>
      <c r="H3" s="22"/>
      <c r="I3" s="22"/>
      <c r="J3" s="22"/>
      <c r="K3" s="22"/>
      <c r="L3" s="22"/>
      <c r="M3" s="22"/>
      <c r="N3" s="22"/>
      <c r="O3" s="22"/>
      <c r="P3" s="22"/>
      <c r="Q3" s="22"/>
      <c r="R3" s="22"/>
      <c r="S3" s="22"/>
      <c r="T3"/>
      <c r="U3"/>
    </row>
    <row r="4" spans="2:21" x14ac:dyDescent="0.25">
      <c r="B4"/>
      <c r="C4"/>
      <c r="D4"/>
      <c r="E4"/>
      <c r="F4"/>
      <c r="G4"/>
      <c r="H4"/>
      <c r="I4"/>
      <c r="J4"/>
      <c r="K4"/>
      <c r="L4"/>
      <c r="M4"/>
    </row>
    <row r="5" spans="2:21" x14ac:dyDescent="0.25">
      <c r="B5"/>
      <c r="C5"/>
      <c r="D5"/>
      <c r="E5"/>
      <c r="F5"/>
      <c r="G5"/>
      <c r="H5"/>
      <c r="I5"/>
      <c r="J5"/>
      <c r="K5"/>
      <c r="L5"/>
      <c r="M5"/>
    </row>
    <row r="6" spans="2:21" x14ac:dyDescent="0.25">
      <c r="B6"/>
      <c r="C6"/>
      <c r="D6"/>
      <c r="E6"/>
      <c r="F6"/>
      <c r="G6"/>
      <c r="H6"/>
      <c r="I6"/>
      <c r="J6"/>
      <c r="K6"/>
      <c r="L6"/>
      <c r="M6"/>
    </row>
    <row r="7" spans="2:21" x14ac:dyDescent="0.25">
      <c r="B7"/>
      <c r="C7"/>
      <c r="D7"/>
      <c r="E7"/>
      <c r="F7"/>
      <c r="G7"/>
      <c r="H7"/>
      <c r="I7"/>
      <c r="J7"/>
      <c r="K7"/>
      <c r="L7"/>
      <c r="M7"/>
    </row>
    <row r="8" spans="2:21" x14ac:dyDescent="0.25">
      <c r="B8"/>
      <c r="C8"/>
      <c r="D8"/>
      <c r="E8"/>
      <c r="F8"/>
      <c r="G8"/>
      <c r="H8"/>
      <c r="I8"/>
      <c r="J8"/>
      <c r="K8"/>
      <c r="L8"/>
      <c r="M8"/>
    </row>
    <row r="9" spans="2:21" x14ac:dyDescent="0.25">
      <c r="B9"/>
      <c r="C9"/>
      <c r="D9"/>
      <c r="E9"/>
      <c r="F9"/>
      <c r="G9"/>
      <c r="H9"/>
      <c r="I9"/>
      <c r="J9"/>
      <c r="K9"/>
      <c r="L9"/>
      <c r="M9"/>
    </row>
    <row r="10" spans="2:21" x14ac:dyDescent="0.25">
      <c r="B10"/>
      <c r="C10"/>
      <c r="D10"/>
      <c r="E10"/>
      <c r="F10"/>
      <c r="G10"/>
      <c r="H10"/>
      <c r="I10"/>
      <c r="J10"/>
      <c r="K10"/>
      <c r="L10"/>
      <c r="M10"/>
    </row>
    <row r="11" spans="2:21" x14ac:dyDescent="0.25">
      <c r="B11"/>
      <c r="C11"/>
      <c r="D11"/>
      <c r="E11"/>
      <c r="F11"/>
      <c r="G11"/>
      <c r="H11"/>
      <c r="I11"/>
      <c r="J11"/>
      <c r="K11"/>
      <c r="L11"/>
      <c r="M11"/>
    </row>
    <row r="12" spans="2:21" x14ac:dyDescent="0.25">
      <c r="B12"/>
      <c r="C12"/>
      <c r="D12"/>
      <c r="E12"/>
      <c r="F12"/>
      <c r="G12"/>
      <c r="H12"/>
      <c r="I12"/>
      <c r="J12"/>
      <c r="K12"/>
      <c r="L12"/>
      <c r="M12"/>
    </row>
    <row r="13" spans="2:21" x14ac:dyDescent="0.25">
      <c r="B13"/>
      <c r="C13"/>
      <c r="D13"/>
      <c r="E13"/>
      <c r="F13"/>
      <c r="G13"/>
      <c r="H13"/>
      <c r="I13"/>
      <c r="J13"/>
      <c r="K13"/>
      <c r="L13"/>
      <c r="M13"/>
    </row>
    <row r="14" spans="2:21" x14ac:dyDescent="0.25">
      <c r="B14"/>
      <c r="C14"/>
      <c r="D14"/>
      <c r="E14"/>
      <c r="F14"/>
      <c r="G14"/>
      <c r="H14"/>
      <c r="I14"/>
      <c r="J14"/>
      <c r="K14"/>
      <c r="L14"/>
      <c r="M14"/>
    </row>
    <row r="15" spans="2:21" x14ac:dyDescent="0.25">
      <c r="B15"/>
      <c r="C15"/>
      <c r="D15"/>
      <c r="E15"/>
      <c r="F15"/>
      <c r="G15"/>
      <c r="H15"/>
      <c r="I15"/>
      <c r="J15"/>
      <c r="K15"/>
      <c r="L15"/>
      <c r="M15"/>
    </row>
    <row r="16" spans="2:21" x14ac:dyDescent="0.25">
      <c r="B16"/>
      <c r="C16"/>
      <c r="D16"/>
      <c r="E16"/>
      <c r="F16"/>
      <c r="G16"/>
      <c r="H16"/>
      <c r="I16"/>
      <c r="J16"/>
      <c r="K16"/>
      <c r="L16"/>
      <c r="M16"/>
    </row>
    <row r="17" spans="2:21" x14ac:dyDescent="0.25">
      <c r="B17"/>
      <c r="C17"/>
      <c r="D17"/>
      <c r="E17"/>
      <c r="F17"/>
      <c r="G17"/>
      <c r="H17"/>
      <c r="I17"/>
      <c r="J17"/>
      <c r="K17"/>
      <c r="L17"/>
      <c r="M17"/>
    </row>
    <row r="18" spans="2:21" x14ac:dyDescent="0.25">
      <c r="B18"/>
      <c r="C18"/>
      <c r="D18"/>
      <c r="E18"/>
      <c r="F18"/>
      <c r="G18"/>
      <c r="H18"/>
      <c r="I18"/>
      <c r="J18"/>
      <c r="K18"/>
      <c r="L18"/>
      <c r="M18"/>
    </row>
    <row r="19" spans="2:21" x14ac:dyDescent="0.25">
      <c r="B19"/>
      <c r="C19"/>
      <c r="D19"/>
      <c r="E19"/>
      <c r="F19"/>
      <c r="G19"/>
      <c r="H19"/>
      <c r="I19"/>
      <c r="J19"/>
      <c r="K19"/>
      <c r="L19"/>
      <c r="M19"/>
    </row>
    <row r="20" spans="2:21" x14ac:dyDescent="0.25">
      <c r="B20"/>
      <c r="C20"/>
      <c r="D20"/>
      <c r="E20"/>
      <c r="F20"/>
      <c r="G20"/>
      <c r="H20"/>
      <c r="I20"/>
      <c r="J20"/>
      <c r="K20"/>
      <c r="L20"/>
      <c r="M20"/>
    </row>
    <row r="21" spans="2:21" x14ac:dyDescent="0.25">
      <c r="B21"/>
      <c r="C21"/>
      <c r="D21"/>
      <c r="E21"/>
      <c r="F21"/>
      <c r="G21"/>
      <c r="H21"/>
      <c r="I21"/>
      <c r="J21"/>
      <c r="K21"/>
      <c r="L21"/>
      <c r="M21"/>
    </row>
    <row r="22" spans="2:21" x14ac:dyDescent="0.25">
      <c r="B22"/>
      <c r="C22"/>
      <c r="D22"/>
      <c r="E22"/>
      <c r="F22"/>
      <c r="G22"/>
      <c r="H22"/>
      <c r="I22"/>
      <c r="J22"/>
      <c r="K22"/>
      <c r="L22"/>
      <c r="M22"/>
    </row>
    <row r="23" spans="2:21" x14ac:dyDescent="0.25">
      <c r="B23"/>
      <c r="C23"/>
      <c r="D23"/>
      <c r="E23"/>
      <c r="F23"/>
      <c r="G23"/>
      <c r="H23"/>
      <c r="I23"/>
      <c r="J23"/>
      <c r="K23"/>
      <c r="L23"/>
      <c r="M23"/>
    </row>
    <row r="24" spans="2:21" x14ac:dyDescent="0.25">
      <c r="B24"/>
      <c r="C24"/>
      <c r="D24"/>
      <c r="E24"/>
      <c r="F24"/>
      <c r="G24"/>
      <c r="H24"/>
      <c r="I24"/>
      <c r="J24"/>
      <c r="K24"/>
      <c r="L24"/>
      <c r="M24"/>
    </row>
    <row r="25" spans="2:21" x14ac:dyDescent="0.25">
      <c r="B25"/>
      <c r="C25"/>
      <c r="D25"/>
      <c r="E25"/>
      <c r="F25"/>
      <c r="G25"/>
      <c r="H25"/>
      <c r="I25"/>
      <c r="J25"/>
      <c r="K25"/>
      <c r="L25"/>
      <c r="M25"/>
    </row>
    <row r="26" spans="2:21" x14ac:dyDescent="0.25">
      <c r="B26"/>
      <c r="C26"/>
      <c r="D26"/>
      <c r="E26"/>
      <c r="F26"/>
      <c r="G26"/>
      <c r="H26"/>
      <c r="I26"/>
      <c r="J26"/>
      <c r="K26"/>
      <c r="L26"/>
      <c r="M26"/>
    </row>
    <row r="27" spans="2:21" x14ac:dyDescent="0.25">
      <c r="B27"/>
      <c r="C27"/>
      <c r="D27"/>
      <c r="E27"/>
      <c r="F27"/>
      <c r="G27"/>
      <c r="H27"/>
      <c r="I27"/>
      <c r="J27"/>
      <c r="K27"/>
      <c r="L27"/>
      <c r="M27"/>
    </row>
    <row r="28" spans="2:21" x14ac:dyDescent="0.25">
      <c r="B28"/>
      <c r="C28"/>
      <c r="D28"/>
      <c r="E28"/>
      <c r="F28"/>
      <c r="G28"/>
      <c r="H28"/>
      <c r="I28"/>
      <c r="J28"/>
      <c r="K28"/>
      <c r="L28"/>
      <c r="M28"/>
    </row>
    <row r="29" spans="2:21" x14ac:dyDescent="0.25">
      <c r="B29"/>
      <c r="C29"/>
      <c r="D29"/>
      <c r="E29"/>
      <c r="F29"/>
      <c r="G29"/>
      <c r="H29"/>
      <c r="I29"/>
      <c r="J29"/>
      <c r="K29"/>
      <c r="L29"/>
      <c r="M29"/>
    </row>
    <row r="30" spans="2:21" x14ac:dyDescent="0.25">
      <c r="B30"/>
      <c r="C30"/>
      <c r="D30"/>
      <c r="E30"/>
      <c r="F30"/>
      <c r="G30"/>
      <c r="H30"/>
      <c r="I30"/>
      <c r="J30"/>
      <c r="K30"/>
      <c r="L30"/>
      <c r="M30"/>
    </row>
    <row r="31" spans="2:21" x14ac:dyDescent="0.25">
      <c r="B31"/>
      <c r="C31"/>
      <c r="D31"/>
      <c r="E31"/>
      <c r="F31"/>
      <c r="G31"/>
      <c r="H31"/>
      <c r="I31"/>
      <c r="J31"/>
      <c r="K31"/>
      <c r="L31"/>
      <c r="M31"/>
    </row>
    <row r="32" spans="2:21" s="3" customFormat="1" ht="27" customHeight="1" x14ac:dyDescent="0.25">
      <c r="B32" s="21" t="s">
        <v>8</v>
      </c>
      <c r="C32" s="21"/>
      <c r="D32" s="21"/>
      <c r="E32" s="22"/>
      <c r="F32" s="22"/>
      <c r="G32" s="22"/>
      <c r="H32" s="22"/>
      <c r="I32" s="22"/>
      <c r="J32" s="22"/>
      <c r="K32" s="22"/>
      <c r="L32" s="22"/>
      <c r="M32" s="22"/>
      <c r="N32" s="22"/>
      <c r="O32" s="22"/>
      <c r="P32" s="22"/>
      <c r="Q32" s="22"/>
      <c r="R32" s="22"/>
      <c r="S32" s="22"/>
      <c r="T32"/>
      <c r="U32"/>
    </row>
    <row r="33" spans="1:21" s="3" customFormat="1" ht="27" customHeight="1" x14ac:dyDescent="0.25">
      <c r="A33"/>
      <c r="B33" s="129"/>
      <c r="C33" s="129"/>
      <c r="D33" s="129"/>
      <c r="E33" s="129"/>
      <c r="F33" s="129"/>
      <c r="G33" s="129"/>
      <c r="H33" s="129"/>
      <c r="I33" s="129"/>
      <c r="J33" s="129"/>
      <c r="K33" s="129"/>
      <c r="L33" s="129"/>
      <c r="M33" s="129"/>
      <c r="N33" s="129"/>
      <c r="O33" s="129"/>
      <c r="P33" s="129"/>
      <c r="Q33" s="129"/>
      <c r="R33" s="129"/>
      <c r="S33"/>
      <c r="T33"/>
      <c r="U33"/>
    </row>
    <row r="34" spans="1:21" s="3" customFormat="1" ht="27" customHeight="1" x14ac:dyDescent="0.3">
      <c r="A34"/>
      <c r="B34" s="230" t="s">
        <v>271</v>
      </c>
      <c r="C34" s="231"/>
      <c r="D34" s="231"/>
      <c r="E34" s="231"/>
      <c r="F34" s="231"/>
      <c r="G34" s="231"/>
      <c r="H34" s="231"/>
      <c r="I34" s="231"/>
      <c r="J34" s="231"/>
      <c r="K34" s="231"/>
      <c r="L34" s="129"/>
      <c r="M34" s="129"/>
      <c r="N34"/>
      <c r="O34"/>
      <c r="P34"/>
      <c r="Q34"/>
      <c r="R34"/>
      <c r="S34"/>
      <c r="T34"/>
      <c r="U34"/>
    </row>
    <row r="35" spans="1:21" s="3" customFormat="1" ht="27" customHeight="1" x14ac:dyDescent="0.45">
      <c r="A35"/>
      <c r="B35" s="232"/>
      <c r="C35" s="267"/>
      <c r="D35" s="231"/>
      <c r="E35" s="231"/>
      <c r="F35" s="231"/>
      <c r="G35" s="231"/>
      <c r="H35" s="231"/>
      <c r="I35" s="231"/>
      <c r="J35" s="231"/>
      <c r="K35" s="231"/>
      <c r="L35" s="129"/>
      <c r="M35" s="129"/>
      <c r="N35"/>
      <c r="O35"/>
      <c r="P35"/>
      <c r="Q35"/>
      <c r="R35"/>
      <c r="S35"/>
      <c r="T35"/>
      <c r="U35"/>
    </row>
    <row r="36" spans="1:21" ht="18.75" x14ac:dyDescent="0.3">
      <c r="B36" s="230" t="s">
        <v>272</v>
      </c>
    </row>
    <row r="37" spans="1:21" ht="15.75" x14ac:dyDescent="0.25">
      <c r="B37" s="232"/>
      <c r="C37" s="232"/>
      <c r="D37" s="232"/>
      <c r="E37" s="232"/>
      <c r="F37" s="232"/>
    </row>
    <row r="38" spans="1:21" ht="15.75" x14ac:dyDescent="0.25">
      <c r="C38" s="232"/>
      <c r="D38" s="232"/>
      <c r="E38" s="232"/>
      <c r="F38" s="232"/>
    </row>
    <row r="39" spans="1:21" ht="15.75" x14ac:dyDescent="0.25">
      <c r="B39" s="232"/>
      <c r="C39" s="232"/>
      <c r="D39" s="232"/>
      <c r="E39" s="232"/>
      <c r="F39" s="232"/>
    </row>
    <row r="40" spans="1:21" ht="15.75" x14ac:dyDescent="0.25">
      <c r="B40" s="232"/>
      <c r="C40" s="232"/>
      <c r="D40" s="232"/>
      <c r="E40" s="232"/>
      <c r="F40" s="232"/>
    </row>
    <row r="41" spans="1:21" ht="15.75" hidden="1" x14ac:dyDescent="0.25">
      <c r="B41" s="232"/>
      <c r="C41" s="232"/>
      <c r="D41" s="232"/>
      <c r="E41" s="232"/>
      <c r="F41" s="232"/>
    </row>
    <row r="42" spans="1:21" x14ac:dyDescent="0.25"/>
    <row r="43" spans="1:21" x14ac:dyDescent="0.25"/>
    <row r="44" spans="1:21" x14ac:dyDescent="0.25"/>
    <row r="45" spans="1:21" x14ac:dyDescent="0.25"/>
    <row r="46" spans="1:21" x14ac:dyDescent="0.2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tabColor theme="3"/>
  </sheetPr>
  <dimension ref="A1:U167"/>
  <sheetViews>
    <sheetView showGridLines="0" tabSelected="1" topLeftCell="A3" zoomScale="60" zoomScaleNormal="60" workbookViewId="0">
      <selection activeCell="K12" sqref="K12"/>
    </sheetView>
  </sheetViews>
  <sheetFormatPr defaultColWidth="0" defaultRowHeight="20.25" zeroHeight="1" x14ac:dyDescent="0.25"/>
  <cols>
    <col min="1" max="1" width="8.140625" style="3" customWidth="1"/>
    <col min="2" max="2" width="40" style="3" customWidth="1"/>
    <col min="3" max="4" width="18.85546875" style="3" customWidth="1"/>
    <col min="5" max="5" width="20.28515625" style="3" customWidth="1"/>
    <col min="6" max="6" width="21.42578125" style="3" customWidth="1"/>
    <col min="7" max="7" width="22.42578125" style="3" customWidth="1"/>
    <col min="8" max="8" width="20.140625" style="3" customWidth="1"/>
    <col min="9" max="9" width="25.42578125" style="3" customWidth="1"/>
    <col min="10" max="10" width="16.5703125" style="3" customWidth="1"/>
    <col min="11" max="11" width="17.28515625" style="3" customWidth="1"/>
    <col min="12" max="12" width="15.28515625" style="3" customWidth="1"/>
    <col min="13" max="13" width="16.42578125" style="3" customWidth="1"/>
    <col min="14" max="14" width="28.5703125" style="3" customWidth="1"/>
    <col min="15" max="15" width="22.28515625" style="3" customWidth="1"/>
    <col min="16" max="16" width="46.42578125" style="3" bestFit="1" customWidth="1"/>
    <col min="17" max="17" width="47.7109375" style="3" customWidth="1"/>
    <col min="18" max="18" width="23.7109375" style="3" customWidth="1"/>
    <col min="19" max="19" width="0.28515625" style="3" customWidth="1"/>
    <col min="20" max="20" width="15.28515625" hidden="1" customWidth="1"/>
    <col min="21" max="16384" width="9.140625" style="3" hidden="1"/>
  </cols>
  <sheetData>
    <row r="1" spans="1:18" hidden="1" x14ac:dyDescent="0.25">
      <c r="B1" s="65"/>
    </row>
    <row r="3" spans="1:18" ht="27" customHeight="1" x14ac:dyDescent="0.25">
      <c r="B3" s="21" t="s">
        <v>10</v>
      </c>
      <c r="C3" s="21"/>
      <c r="D3" s="21"/>
      <c r="E3" s="21"/>
      <c r="F3" s="22"/>
      <c r="G3" s="22"/>
      <c r="H3" s="22"/>
      <c r="I3" s="22"/>
      <c r="J3" s="22"/>
      <c r="K3" s="22"/>
      <c r="L3" s="22"/>
      <c r="M3" s="22"/>
      <c r="N3" s="22"/>
      <c r="O3" s="22"/>
      <c r="P3" s="22"/>
      <c r="Q3" s="22"/>
      <c r="R3" s="22"/>
    </row>
    <row r="4" spans="1:18" ht="23.1" customHeight="1" x14ac:dyDescent="0.55000000000000004">
      <c r="B4"/>
      <c r="C4"/>
      <c r="D4"/>
      <c r="E4"/>
      <c r="F4"/>
      <c r="G4"/>
      <c r="H4"/>
      <c r="I4" s="23"/>
      <c r="J4"/>
      <c r="K4" s="23"/>
      <c r="L4" s="23"/>
      <c r="O4" s="122"/>
      <c r="P4" s="121"/>
      <c r="R4" s="98"/>
    </row>
    <row r="5" spans="1:18" ht="35.450000000000003" customHeight="1" x14ac:dyDescent="0.25">
      <c r="B5" s="64" t="s">
        <v>11</v>
      </c>
      <c r="C5" s="127"/>
      <c r="D5" s="104"/>
      <c r="E5" s="80" t="s">
        <v>212</v>
      </c>
      <c r="F5" s="80"/>
      <c r="G5" s="80"/>
      <c r="H5" s="80"/>
      <c r="I5" s="125"/>
      <c r="J5" s="125"/>
      <c r="K5" s="106" t="s">
        <v>213</v>
      </c>
      <c r="L5" s="80"/>
      <c r="M5" s="80"/>
      <c r="N5" s="80"/>
      <c r="O5" s="80"/>
      <c r="P5" s="81"/>
    </row>
    <row r="6" spans="1:18" ht="60" customHeight="1" x14ac:dyDescent="0.25">
      <c r="B6" s="305" t="s">
        <v>12</v>
      </c>
      <c r="C6" s="295" t="s">
        <v>214</v>
      </c>
      <c r="D6" s="295" t="s">
        <v>215</v>
      </c>
      <c r="E6" s="306" t="s">
        <v>13</v>
      </c>
      <c r="F6" s="306"/>
      <c r="G6" s="292" t="s">
        <v>14</v>
      </c>
      <c r="H6" s="292"/>
      <c r="I6" s="302" t="s">
        <v>15</v>
      </c>
      <c r="J6" s="302"/>
      <c r="K6" s="307" t="s">
        <v>13</v>
      </c>
      <c r="L6" s="306"/>
      <c r="M6" s="292" t="s">
        <v>14</v>
      </c>
      <c r="N6" s="292"/>
      <c r="O6" s="302" t="s">
        <v>15</v>
      </c>
      <c r="P6" s="302"/>
    </row>
    <row r="7" spans="1:18" x14ac:dyDescent="0.25">
      <c r="B7" s="305"/>
      <c r="C7" s="295"/>
      <c r="D7" s="295"/>
      <c r="E7" s="128">
        <v>2023</v>
      </c>
      <c r="F7" s="42">
        <v>2022</v>
      </c>
      <c r="G7" s="42">
        <v>2023</v>
      </c>
      <c r="H7" s="42">
        <v>2022</v>
      </c>
      <c r="I7" s="42">
        <v>2023</v>
      </c>
      <c r="J7" s="103">
        <v>2022</v>
      </c>
      <c r="K7" s="105">
        <v>2023</v>
      </c>
      <c r="L7" s="42">
        <v>2022</v>
      </c>
      <c r="M7" s="42">
        <v>2023</v>
      </c>
      <c r="N7" s="42">
        <v>2022</v>
      </c>
      <c r="O7" s="42">
        <v>2023</v>
      </c>
      <c r="P7" s="103">
        <v>2022</v>
      </c>
    </row>
    <row r="8" spans="1:18" ht="27" customHeight="1" x14ac:dyDescent="0.25">
      <c r="A8"/>
      <c r="B8" s="7" t="s">
        <v>16</v>
      </c>
      <c r="C8" s="82">
        <v>556.50072999999998</v>
      </c>
      <c r="D8" s="83">
        <v>211.13</v>
      </c>
      <c r="E8" s="220">
        <v>627</v>
      </c>
      <c r="F8" s="220">
        <v>478</v>
      </c>
      <c r="G8" s="220">
        <v>67686.850952847279</v>
      </c>
      <c r="H8" s="220">
        <v>51363</v>
      </c>
      <c r="I8" s="220">
        <v>66679.561793905203</v>
      </c>
      <c r="J8" s="82">
        <v>57598</v>
      </c>
      <c r="K8" s="220">
        <v>209</v>
      </c>
      <c r="L8" s="220">
        <v>98</v>
      </c>
      <c r="M8" s="220">
        <f>G8-46949</f>
        <v>20737.850952847279</v>
      </c>
      <c r="N8" s="220">
        <v>10910</v>
      </c>
      <c r="O8" s="220">
        <f>I8-53886</f>
        <v>12793.561793905203</v>
      </c>
      <c r="P8" s="82">
        <v>9608</v>
      </c>
    </row>
    <row r="9" spans="1:18" ht="27" customHeight="1" x14ac:dyDescent="0.25">
      <c r="B9" s="8" t="s">
        <v>210</v>
      </c>
      <c r="C9" s="83">
        <v>831</v>
      </c>
      <c r="D9" s="83" t="s">
        <v>9</v>
      </c>
      <c r="E9" s="195">
        <v>1546</v>
      </c>
      <c r="F9" s="195">
        <v>682</v>
      </c>
      <c r="G9" s="195">
        <v>90097.250006977891</v>
      </c>
      <c r="H9" s="195">
        <v>58991</v>
      </c>
      <c r="I9" s="195">
        <v>78047.974528316961</v>
      </c>
      <c r="J9" s="83">
        <v>45750</v>
      </c>
      <c r="K9" s="195">
        <v>496</v>
      </c>
      <c r="L9" s="195">
        <v>292</v>
      </c>
      <c r="M9" s="195">
        <f>G9-65204</f>
        <v>24893.250006977891</v>
      </c>
      <c r="N9" s="195">
        <v>27706</v>
      </c>
      <c r="O9" s="195">
        <f>I9-62125</f>
        <v>15922.974528316961</v>
      </c>
      <c r="P9" s="83">
        <v>23618</v>
      </c>
    </row>
    <row r="10" spans="1:18" ht="27" customHeight="1" x14ac:dyDescent="0.25">
      <c r="A10" s="68"/>
      <c r="B10" s="8" t="s">
        <v>18</v>
      </c>
      <c r="C10" s="83">
        <v>342</v>
      </c>
      <c r="D10" s="83" t="s">
        <v>9</v>
      </c>
      <c r="E10" s="195">
        <v>775</v>
      </c>
      <c r="F10" s="195">
        <v>718</v>
      </c>
      <c r="G10" s="195">
        <v>87373.844911241249</v>
      </c>
      <c r="H10" s="195">
        <v>70705</v>
      </c>
      <c r="I10" s="195">
        <v>72629.412793751064</v>
      </c>
      <c r="J10" s="83">
        <v>56181</v>
      </c>
      <c r="K10" s="195">
        <v>215</v>
      </c>
      <c r="L10" s="195">
        <v>184</v>
      </c>
      <c r="M10" s="195">
        <f>G10-61497</f>
        <v>25876.844911241249</v>
      </c>
      <c r="N10" s="195">
        <v>18206</v>
      </c>
      <c r="O10" s="195">
        <f>I10-51079</f>
        <v>21550.412793751064</v>
      </c>
      <c r="P10" s="83">
        <v>14085</v>
      </c>
    </row>
    <row r="11" spans="1:18" ht="27" customHeight="1" x14ac:dyDescent="0.25">
      <c r="A11" s="68"/>
      <c r="B11" s="8" t="s">
        <v>19</v>
      </c>
      <c r="C11" s="83">
        <v>106</v>
      </c>
      <c r="D11" s="83"/>
      <c r="E11" s="195">
        <v>73</v>
      </c>
      <c r="F11" s="195" t="s">
        <v>9</v>
      </c>
      <c r="G11" s="195">
        <v>2273.6536627853534</v>
      </c>
      <c r="H11" s="195" t="s">
        <v>9</v>
      </c>
      <c r="I11" s="195">
        <v>1517.9820535608044</v>
      </c>
      <c r="J11" s="83" t="s">
        <v>9</v>
      </c>
      <c r="K11" s="195">
        <v>19</v>
      </c>
      <c r="L11" s="195" t="s">
        <v>9</v>
      </c>
      <c r="M11" s="195">
        <f>G11-1965</f>
        <v>308.65366278535339</v>
      </c>
      <c r="N11" s="195" t="s">
        <v>9</v>
      </c>
      <c r="O11" s="195">
        <f>I11-1977</f>
        <v>-459.01794643919561</v>
      </c>
      <c r="P11" s="227" t="s">
        <v>9</v>
      </c>
    </row>
    <row r="12" spans="1:18" ht="27" customHeight="1" x14ac:dyDescent="0.25">
      <c r="B12" s="9" t="s">
        <v>20</v>
      </c>
      <c r="C12" s="226">
        <v>1836</v>
      </c>
      <c r="D12" s="226">
        <v>211.13</v>
      </c>
      <c r="E12" s="222">
        <f>SUM(E8:E11)</f>
        <v>3021</v>
      </c>
      <c r="F12" s="222">
        <f t="shared" ref="F12:J12" si="0">SUM(F8:F11)</f>
        <v>1878</v>
      </c>
      <c r="G12" s="222">
        <f t="shared" si="0"/>
        <v>247431.59953385178</v>
      </c>
      <c r="H12" s="222">
        <f t="shared" si="0"/>
        <v>181059</v>
      </c>
      <c r="I12" s="222">
        <f t="shared" si="0"/>
        <v>218874.93116953401</v>
      </c>
      <c r="J12" s="226">
        <f t="shared" si="0"/>
        <v>159529</v>
      </c>
      <c r="K12" s="222">
        <f t="shared" ref="K12" si="1">SUM(K8:K11)</f>
        <v>939</v>
      </c>
      <c r="L12" s="222">
        <f t="shared" ref="L12" si="2">SUM(L8:L11)</f>
        <v>574</v>
      </c>
      <c r="M12" s="222">
        <f t="shared" ref="M12" si="3">SUM(M8:M11)</f>
        <v>71816.599533851768</v>
      </c>
      <c r="N12" s="222">
        <f t="shared" ref="N12" si="4">SUM(N8:N11)</f>
        <v>56822</v>
      </c>
      <c r="O12" s="222">
        <f t="shared" ref="O12" si="5">SUM(O8:O11)</f>
        <v>49807.931169534029</v>
      </c>
      <c r="P12" s="226">
        <f t="shared" ref="P12" si="6">SUM(P8:P11)</f>
        <v>47311</v>
      </c>
      <c r="Q12"/>
      <c r="R12"/>
    </row>
    <row r="13" spans="1:18" ht="27" customHeight="1" x14ac:dyDescent="0.25">
      <c r="B13" s="8" t="s">
        <v>21</v>
      </c>
      <c r="C13" s="83">
        <v>12</v>
      </c>
      <c r="D13" s="83" t="s">
        <v>9</v>
      </c>
      <c r="E13" s="169"/>
      <c r="F13" s="169"/>
      <c r="G13" s="169"/>
      <c r="H13" s="195"/>
      <c r="I13" s="169"/>
      <c r="J13" s="227"/>
      <c r="K13" s="169"/>
      <c r="L13" s="169"/>
      <c r="M13" s="169"/>
      <c r="N13" s="195"/>
      <c r="O13" s="169"/>
      <c r="P13" s="227"/>
      <c r="Q13"/>
      <c r="R13"/>
    </row>
    <row r="14" spans="1:18" ht="27" customHeight="1" x14ac:dyDescent="0.25">
      <c r="B14" s="10" t="s">
        <v>22</v>
      </c>
      <c r="C14" s="229">
        <v>1848</v>
      </c>
      <c r="D14" s="229">
        <v>211.13</v>
      </c>
      <c r="E14" s="228">
        <v>3021</v>
      </c>
      <c r="F14" s="228">
        <v>1878</v>
      </c>
      <c r="G14" s="228">
        <v>247431.59953385178</v>
      </c>
      <c r="H14" s="228">
        <v>181059</v>
      </c>
      <c r="I14" s="228">
        <v>218874.93116953401</v>
      </c>
      <c r="J14" s="229">
        <v>159529</v>
      </c>
      <c r="K14" s="228">
        <v>939</v>
      </c>
      <c r="L14" s="228">
        <v>574</v>
      </c>
      <c r="M14" s="228">
        <v>71817</v>
      </c>
      <c r="N14" s="228">
        <v>56822</v>
      </c>
      <c r="O14" s="228">
        <v>49807.931169534029</v>
      </c>
      <c r="P14" s="229">
        <v>47311</v>
      </c>
      <c r="Q14"/>
      <c r="R14"/>
    </row>
    <row r="15" spans="1:18" ht="27" customHeight="1" x14ac:dyDescent="0.25">
      <c r="B15"/>
      <c r="C15"/>
      <c r="D15"/>
      <c r="E15" s="92"/>
      <c r="F15"/>
      <c r="G15"/>
      <c r="H15"/>
      <c r="I15"/>
      <c r="J15"/>
      <c r="K15"/>
      <c r="L15"/>
      <c r="M15"/>
      <c r="N15"/>
      <c r="O15"/>
      <c r="P15"/>
      <c r="Q15"/>
    </row>
    <row r="16" spans="1:18" ht="27" customHeight="1" x14ac:dyDescent="0.25">
      <c r="B16" s="79" t="s">
        <v>289</v>
      </c>
      <c r="C16" s="11"/>
      <c r="D16" s="11"/>
      <c r="E16" s="11"/>
      <c r="F16" s="11"/>
      <c r="G16" s="12"/>
      <c r="H16" s="12"/>
      <c r="I16" s="12"/>
      <c r="J16" s="82">
        <v>218874.93116953401</v>
      </c>
      <c r="K16" s="66"/>
      <c r="L16"/>
      <c r="M16"/>
      <c r="N16"/>
      <c r="O16"/>
      <c r="P16"/>
      <c r="Q16"/>
    </row>
    <row r="17" spans="1:18" ht="27" customHeight="1" x14ac:dyDescent="0.25">
      <c r="B17" s="13" t="s">
        <v>288</v>
      </c>
      <c r="C17" s="14"/>
      <c r="D17" s="14"/>
      <c r="E17" s="59"/>
      <c r="F17" s="59"/>
      <c r="G17" s="59"/>
      <c r="H17" s="59"/>
      <c r="I17" s="59"/>
      <c r="J17" s="237">
        <v>31970.172638441967</v>
      </c>
      <c r="K17" s="66"/>
      <c r="L17"/>
      <c r="M17"/>
      <c r="N17"/>
      <c r="O17"/>
      <c r="P17"/>
      <c r="Q17"/>
    </row>
    <row r="18" spans="1:18" ht="27" customHeight="1" x14ac:dyDescent="0.25">
      <c r="B18" s="60" t="s">
        <v>23</v>
      </c>
      <c r="C18" s="11"/>
      <c r="D18" s="11"/>
      <c r="E18" s="11"/>
      <c r="F18" s="11"/>
      <c r="G18" s="11"/>
      <c r="H18" s="11"/>
      <c r="I18" s="11"/>
      <c r="J18" s="93">
        <v>186904.75853109205</v>
      </c>
      <c r="K18" s="91"/>
      <c r="L18"/>
      <c r="M18"/>
      <c r="N18"/>
      <c r="O18"/>
      <c r="P18"/>
      <c r="Q18"/>
    </row>
    <row r="19" spans="1:18" ht="27" customHeight="1" x14ac:dyDescent="0.25">
      <c r="A19"/>
      <c r="B19" s="13" t="s">
        <v>24</v>
      </c>
      <c r="C19" s="14"/>
      <c r="D19" s="14"/>
      <c r="E19" s="14"/>
      <c r="F19" s="14"/>
      <c r="G19" s="14"/>
      <c r="H19" s="14"/>
      <c r="I19" s="14"/>
      <c r="J19" s="83">
        <v>1600000</v>
      </c>
      <c r="K19"/>
      <c r="L19"/>
      <c r="M19"/>
      <c r="N19"/>
      <c r="O19"/>
      <c r="P19"/>
      <c r="Q19"/>
    </row>
    <row r="20" spans="1:18" ht="27" customHeight="1" x14ac:dyDescent="0.25">
      <c r="B20" s="15" t="s">
        <v>25</v>
      </c>
      <c r="C20" s="16"/>
      <c r="D20" s="16"/>
      <c r="E20" s="17"/>
      <c r="F20" s="17"/>
      <c r="G20" s="17"/>
      <c r="H20" s="17"/>
      <c r="I20" s="17"/>
      <c r="J20" s="84">
        <v>0.11681547408193253</v>
      </c>
      <c r="K20" s="269"/>
      <c r="L20"/>
      <c r="M20"/>
      <c r="N20"/>
      <c r="O20"/>
      <c r="P20"/>
      <c r="Q20"/>
    </row>
    <row r="21" spans="1:18" ht="27" customHeight="1" x14ac:dyDescent="0.25">
      <c r="B21"/>
      <c r="C21"/>
      <c r="D21"/>
      <c r="E21"/>
      <c r="F21"/>
      <c r="G21"/>
      <c r="H21"/>
      <c r="I21"/>
      <c r="J21"/>
      <c r="K21"/>
      <c r="L21" s="91"/>
      <c r="M21" s="91"/>
      <c r="N21"/>
      <c r="O21" s="18"/>
      <c r="P21" s="77"/>
    </row>
    <row r="22" spans="1:18" ht="27" customHeight="1" x14ac:dyDescent="0.25">
      <c r="B22"/>
      <c r="C22"/>
      <c r="D22"/>
      <c r="E22"/>
      <c r="F22"/>
      <c r="G22"/>
      <c r="H22"/>
      <c r="I22"/>
      <c r="J22"/>
      <c r="K22"/>
      <c r="L22"/>
      <c r="M22"/>
      <c r="N22"/>
      <c r="O22" s="18"/>
      <c r="P22"/>
    </row>
    <row r="23" spans="1:18" ht="27" customHeight="1" x14ac:dyDescent="0.25">
      <c r="B23" s="21" t="s">
        <v>26</v>
      </c>
      <c r="C23" s="21"/>
      <c r="D23" s="21"/>
      <c r="E23" s="21"/>
      <c r="F23" s="22"/>
      <c r="G23" s="22"/>
      <c r="H23" s="22"/>
      <c r="I23" s="22"/>
      <c r="J23" s="22"/>
      <c r="K23" s="22"/>
      <c r="L23" s="22"/>
      <c r="M23" s="22"/>
      <c r="N23" s="22"/>
      <c r="O23" s="22"/>
      <c r="P23" s="22"/>
      <c r="Q23" s="22"/>
      <c r="R23" s="22"/>
    </row>
    <row r="24" spans="1:18" customFormat="1" ht="27" customHeight="1" x14ac:dyDescent="0.25">
      <c r="J24" s="3"/>
    </row>
    <row r="25" spans="1:18" ht="27" customHeight="1" x14ac:dyDescent="0.25">
      <c r="B25" s="64" t="s">
        <v>11</v>
      </c>
      <c r="C25" s="295" t="s">
        <v>27</v>
      </c>
      <c r="D25" s="296" t="s">
        <v>214</v>
      </c>
      <c r="E25" s="296" t="s">
        <v>215</v>
      </c>
      <c r="F25" s="300" t="s">
        <v>217</v>
      </c>
      <c r="G25" s="301"/>
      <c r="H25" s="293" t="s">
        <v>219</v>
      </c>
      <c r="I25" s="294"/>
      <c r="J25" s="239"/>
      <c r="K25" s="1"/>
      <c r="M25"/>
      <c r="N25"/>
      <c r="O25" s="18"/>
      <c r="P25" s="77"/>
    </row>
    <row r="26" spans="1:18" ht="75.95" customHeight="1" x14ac:dyDescent="0.25">
      <c r="B26" s="90" t="s">
        <v>28</v>
      </c>
      <c r="C26" s="295"/>
      <c r="D26" s="295"/>
      <c r="E26" s="295"/>
      <c r="F26" s="128" t="s">
        <v>14</v>
      </c>
      <c r="G26" s="42" t="s">
        <v>29</v>
      </c>
      <c r="H26" s="128" t="s">
        <v>14</v>
      </c>
      <c r="I26" s="42" t="s">
        <v>29</v>
      </c>
      <c r="J26" s="238" t="s">
        <v>218</v>
      </c>
      <c r="K26" s="255" t="s">
        <v>30</v>
      </c>
      <c r="L26"/>
      <c r="M26"/>
      <c r="N26"/>
      <c r="O26" s="18"/>
      <c r="P26" s="77"/>
    </row>
    <row r="27" spans="1:18" ht="27" customHeight="1" x14ac:dyDescent="0.25">
      <c r="B27" s="13" t="s">
        <v>31</v>
      </c>
      <c r="C27" s="169" t="s">
        <v>32</v>
      </c>
      <c r="D27" s="195">
        <v>109</v>
      </c>
      <c r="E27" s="195" t="s">
        <v>9</v>
      </c>
      <c r="F27" s="156">
        <v>27604</v>
      </c>
      <c r="G27" s="43"/>
      <c r="H27" s="156">
        <v>5070</v>
      </c>
      <c r="I27" s="43"/>
      <c r="J27" s="156">
        <v>161538</v>
      </c>
      <c r="K27" s="256">
        <v>0.41</v>
      </c>
      <c r="L27" s="282"/>
      <c r="M27"/>
      <c r="N27" s="253"/>
      <c r="O27" s="18"/>
      <c r="P27" s="77"/>
    </row>
    <row r="28" spans="1:18" ht="27" customHeight="1" x14ac:dyDescent="0.25">
      <c r="B28" s="13" t="s">
        <v>58</v>
      </c>
      <c r="C28" s="169" t="s">
        <v>32</v>
      </c>
      <c r="D28" s="195">
        <v>206.7</v>
      </c>
      <c r="E28" s="195" t="s">
        <v>9</v>
      </c>
      <c r="F28" s="156">
        <v>8878</v>
      </c>
      <c r="G28" s="43"/>
      <c r="H28" s="156">
        <v>8878</v>
      </c>
      <c r="I28" s="43"/>
      <c r="J28" s="156">
        <v>305897</v>
      </c>
      <c r="K28" s="257">
        <v>0.54</v>
      </c>
      <c r="L28" s="282"/>
      <c r="M28"/>
      <c r="N28" s="253"/>
      <c r="O28" s="18"/>
      <c r="P28" s="77"/>
    </row>
    <row r="29" spans="1:18" ht="27" customHeight="1" x14ac:dyDescent="0.25">
      <c r="B29" s="13" t="s">
        <v>274</v>
      </c>
      <c r="C29" s="169" t="s">
        <v>32</v>
      </c>
      <c r="D29" s="195">
        <v>55</v>
      </c>
      <c r="E29" s="195" t="s">
        <v>9</v>
      </c>
      <c r="F29" s="156">
        <v>18795</v>
      </c>
      <c r="G29" s="43"/>
      <c r="H29" s="156">
        <v>3239</v>
      </c>
      <c r="I29" s="43"/>
      <c r="J29" s="156">
        <v>171430</v>
      </c>
      <c r="K29" s="257">
        <v>0.9</v>
      </c>
      <c r="L29" s="282"/>
      <c r="M29"/>
      <c r="N29" s="253"/>
      <c r="O29" s="18"/>
      <c r="P29" s="77"/>
    </row>
    <row r="30" spans="1:18" ht="27" customHeight="1" x14ac:dyDescent="0.25">
      <c r="B30" s="13" t="s">
        <v>34</v>
      </c>
      <c r="C30" s="169" t="s">
        <v>32</v>
      </c>
      <c r="D30" s="195">
        <v>42</v>
      </c>
      <c r="E30" s="195" t="s">
        <v>9</v>
      </c>
      <c r="F30" s="156">
        <v>5324</v>
      </c>
      <c r="G30" s="43"/>
      <c r="H30" s="156">
        <v>716</v>
      </c>
      <c r="I30" s="43"/>
      <c r="J30" s="156">
        <v>34536</v>
      </c>
      <c r="K30" s="257">
        <v>0.81</v>
      </c>
      <c r="L30" s="282"/>
      <c r="M30"/>
      <c r="N30" s="253"/>
      <c r="O30" s="18"/>
      <c r="P30" s="77"/>
    </row>
    <row r="31" spans="1:18" ht="27" customHeight="1" x14ac:dyDescent="0.25">
      <c r="B31" s="13" t="s">
        <v>35</v>
      </c>
      <c r="C31" s="169" t="s">
        <v>32</v>
      </c>
      <c r="D31" s="195">
        <f>81+32</f>
        <v>113</v>
      </c>
      <c r="E31" s="195">
        <v>211</v>
      </c>
      <c r="F31" s="156">
        <v>1574</v>
      </c>
      <c r="G31" s="43"/>
      <c r="H31" s="156">
        <v>1033</v>
      </c>
      <c r="I31" s="43"/>
      <c r="J31" s="156">
        <v>95217</v>
      </c>
      <c r="K31" s="257">
        <v>0.83</v>
      </c>
      <c r="L31" s="282"/>
      <c r="M31"/>
      <c r="N31" s="253"/>
      <c r="O31" s="18"/>
      <c r="P31" s="77"/>
    </row>
    <row r="32" spans="1:18" ht="27" customHeight="1" x14ac:dyDescent="0.25">
      <c r="B32" s="13" t="s">
        <v>36</v>
      </c>
      <c r="C32" s="169" t="s">
        <v>32</v>
      </c>
      <c r="D32" s="195">
        <v>31</v>
      </c>
      <c r="E32" s="195" t="s">
        <v>9</v>
      </c>
      <c r="F32" s="156">
        <v>5512</v>
      </c>
      <c r="G32" s="43"/>
      <c r="H32" s="156">
        <v>1802</v>
      </c>
      <c r="I32" s="43"/>
      <c r="J32" s="156">
        <v>109909</v>
      </c>
      <c r="K32" s="257">
        <v>0.98</v>
      </c>
      <c r="L32" s="282"/>
      <c r="M32"/>
      <c r="N32" s="253"/>
      <c r="O32" s="18"/>
      <c r="P32" s="77"/>
    </row>
    <row r="33" spans="2:18" ht="27" customHeight="1" x14ac:dyDescent="0.25">
      <c r="B33" s="60" t="s">
        <v>37</v>
      </c>
      <c r="C33" s="221"/>
      <c r="D33" s="222">
        <v>557</v>
      </c>
      <c r="E33" s="222">
        <v>211.13</v>
      </c>
      <c r="F33" s="234">
        <v>67687</v>
      </c>
      <c r="G33" s="51">
        <v>66679.561793905203</v>
      </c>
      <c r="H33" s="234">
        <v>20737.850952847279</v>
      </c>
      <c r="I33" s="51">
        <v>12793.561793905203</v>
      </c>
      <c r="J33" s="234">
        <v>878527</v>
      </c>
      <c r="K33" s="258"/>
      <c r="L33" s="282"/>
      <c r="M33"/>
      <c r="N33" s="274"/>
      <c r="O33" s="18"/>
      <c r="P33" s="77"/>
    </row>
    <row r="34" spans="2:18" ht="27" customHeight="1" x14ac:dyDescent="0.25">
      <c r="B34" s="13" t="s">
        <v>38</v>
      </c>
      <c r="C34" s="169" t="s">
        <v>17</v>
      </c>
      <c r="D34" s="195">
        <v>329</v>
      </c>
      <c r="E34" s="195" t="s">
        <v>9</v>
      </c>
      <c r="F34" s="156">
        <v>57630</v>
      </c>
      <c r="G34" s="43"/>
      <c r="H34" s="156">
        <v>14583</v>
      </c>
      <c r="I34" s="43"/>
      <c r="J34" s="156">
        <v>164386</v>
      </c>
      <c r="K34" s="257">
        <v>0.72</v>
      </c>
      <c r="L34" s="282"/>
      <c r="M34"/>
      <c r="N34" s="274"/>
      <c r="O34" s="18"/>
      <c r="P34" s="77"/>
    </row>
    <row r="35" spans="2:18" ht="27" customHeight="1" x14ac:dyDescent="0.25">
      <c r="B35" s="13" t="s">
        <v>39</v>
      </c>
      <c r="C35" s="169" t="s">
        <v>17</v>
      </c>
      <c r="D35" s="195">
        <v>372</v>
      </c>
      <c r="E35" s="195" t="s">
        <v>9</v>
      </c>
      <c r="F35" s="156">
        <v>15754</v>
      </c>
      <c r="G35" s="43"/>
      <c r="H35" s="156">
        <v>6174</v>
      </c>
      <c r="I35" s="43"/>
      <c r="J35" s="156">
        <v>218811</v>
      </c>
      <c r="K35" s="257">
        <v>0.55000000000000004</v>
      </c>
      <c r="L35" s="282"/>
      <c r="M35"/>
      <c r="N35" s="283"/>
      <c r="O35" s="283"/>
      <c r="P35" s="77"/>
    </row>
    <row r="36" spans="2:18" ht="27" customHeight="1" x14ac:dyDescent="0.25">
      <c r="B36" s="13" t="s">
        <v>40</v>
      </c>
      <c r="C36" s="169" t="s">
        <v>17</v>
      </c>
      <c r="D36" s="195">
        <v>116</v>
      </c>
      <c r="E36" s="195" t="s">
        <v>9</v>
      </c>
      <c r="F36" s="156">
        <v>14554</v>
      </c>
      <c r="G36" s="43"/>
      <c r="H36" s="156">
        <v>3520</v>
      </c>
      <c r="I36" s="43"/>
      <c r="J36" s="156">
        <v>80648</v>
      </c>
      <c r="K36" s="257">
        <v>0.69</v>
      </c>
      <c r="L36" s="282"/>
      <c r="M36"/>
      <c r="N36" s="253"/>
      <c r="O36" s="18"/>
      <c r="P36" s="77"/>
    </row>
    <row r="37" spans="2:18" ht="27" customHeight="1" x14ac:dyDescent="0.25">
      <c r="B37" s="13" t="s">
        <v>41</v>
      </c>
      <c r="C37" s="169" t="s">
        <v>17</v>
      </c>
      <c r="D37" s="195">
        <v>14</v>
      </c>
      <c r="E37" s="195" t="s">
        <v>9</v>
      </c>
      <c r="F37" s="156">
        <v>2159</v>
      </c>
      <c r="G37" s="43"/>
      <c r="H37" s="156">
        <v>616</v>
      </c>
      <c r="I37" s="43"/>
      <c r="J37" s="156">
        <v>11986</v>
      </c>
      <c r="K37" s="257">
        <v>0.501</v>
      </c>
      <c r="L37" s="282"/>
      <c r="M37"/>
      <c r="N37" s="253"/>
      <c r="O37" s="18"/>
      <c r="P37" s="77"/>
    </row>
    <row r="38" spans="2:18" ht="27" customHeight="1" x14ac:dyDescent="0.25">
      <c r="B38" s="60" t="s">
        <v>42</v>
      </c>
      <c r="C38" s="221"/>
      <c r="D38" s="222">
        <v>831</v>
      </c>
      <c r="E38" s="222" t="s">
        <v>9</v>
      </c>
      <c r="F38" s="234">
        <v>90097</v>
      </c>
      <c r="G38" s="51">
        <v>78047.974528316961</v>
      </c>
      <c r="H38" s="234">
        <v>24893</v>
      </c>
      <c r="I38" s="51">
        <v>15922.974528316961</v>
      </c>
      <c r="J38" s="234">
        <v>475831</v>
      </c>
      <c r="K38" s="258"/>
      <c r="L38" s="282"/>
      <c r="M38"/>
      <c r="N38" s="253"/>
      <c r="O38" s="18"/>
      <c r="P38" s="77"/>
      <c r="R38"/>
    </row>
    <row r="39" spans="2:18" ht="27" customHeight="1" x14ac:dyDescent="0.25">
      <c r="B39" s="13" t="s">
        <v>43</v>
      </c>
      <c r="C39" s="169" t="s">
        <v>44</v>
      </c>
      <c r="D39" s="195">
        <v>105</v>
      </c>
      <c r="E39" s="195" t="s">
        <v>9</v>
      </c>
      <c r="F39" s="156">
        <v>30184</v>
      </c>
      <c r="G39" s="43"/>
      <c r="H39" s="156">
        <v>9419</v>
      </c>
      <c r="I39" s="43"/>
      <c r="J39" s="156">
        <v>99407</v>
      </c>
      <c r="K39" s="257">
        <v>0.6</v>
      </c>
      <c r="L39" s="282"/>
      <c r="M39"/>
      <c r="N39" s="253"/>
      <c r="O39" s="18"/>
      <c r="P39" s="77"/>
    </row>
    <row r="40" spans="2:18" ht="27" customHeight="1" x14ac:dyDescent="0.25">
      <c r="B40" s="13" t="s">
        <v>45</v>
      </c>
      <c r="C40" s="169" t="s">
        <v>44</v>
      </c>
      <c r="D40" s="195">
        <v>105</v>
      </c>
      <c r="E40" s="195" t="s">
        <v>9</v>
      </c>
      <c r="F40" s="156">
        <v>34318</v>
      </c>
      <c r="G40" s="43"/>
      <c r="H40" s="156">
        <v>11654</v>
      </c>
      <c r="I40" s="43"/>
      <c r="J40" s="156">
        <v>93034</v>
      </c>
      <c r="K40" s="257">
        <v>0.501</v>
      </c>
      <c r="L40" s="282"/>
      <c r="M40"/>
      <c r="N40" s="253"/>
      <c r="O40" s="18"/>
      <c r="P40" s="77"/>
    </row>
    <row r="41" spans="2:18" ht="27" customHeight="1" x14ac:dyDescent="0.25">
      <c r="B41" s="13" t="s">
        <v>46</v>
      </c>
      <c r="C41" s="169" t="s">
        <v>44</v>
      </c>
      <c r="D41" s="195">
        <v>49</v>
      </c>
      <c r="E41" s="195" t="s">
        <v>9</v>
      </c>
      <c r="F41" s="156">
        <v>14893</v>
      </c>
      <c r="G41" s="43"/>
      <c r="H41" s="156">
        <v>3752</v>
      </c>
      <c r="I41" s="43"/>
      <c r="J41" s="156">
        <v>41000</v>
      </c>
      <c r="K41" s="257">
        <v>0.501</v>
      </c>
      <c r="L41" s="282"/>
      <c r="M41"/>
      <c r="N41" s="253"/>
      <c r="O41" s="18"/>
      <c r="P41" s="77"/>
    </row>
    <row r="42" spans="2:18" ht="27" customHeight="1" x14ac:dyDescent="0.25">
      <c r="B42" s="13" t="s">
        <v>47</v>
      </c>
      <c r="C42" s="169" t="s">
        <v>44</v>
      </c>
      <c r="D42" s="195">
        <v>57</v>
      </c>
      <c r="E42" s="195" t="s">
        <v>9</v>
      </c>
      <c r="F42" s="156">
        <v>7033</v>
      </c>
      <c r="G42" s="43"/>
      <c r="H42" s="156">
        <v>790</v>
      </c>
      <c r="I42" s="43"/>
      <c r="J42" s="156">
        <v>33988</v>
      </c>
      <c r="K42" s="257">
        <v>0.501</v>
      </c>
      <c r="L42" s="282"/>
      <c r="M42"/>
      <c r="N42" s="253"/>
      <c r="O42" s="18"/>
      <c r="P42" s="77"/>
    </row>
    <row r="43" spans="2:18" ht="27" customHeight="1" x14ac:dyDescent="0.25">
      <c r="B43" s="13" t="s">
        <v>48</v>
      </c>
      <c r="C43" s="169" t="s">
        <v>44</v>
      </c>
      <c r="D43" s="195">
        <v>26</v>
      </c>
      <c r="E43" s="195" t="s">
        <v>9</v>
      </c>
      <c r="F43" s="156">
        <v>946</v>
      </c>
      <c r="G43" s="43"/>
      <c r="H43" s="156">
        <v>262</v>
      </c>
      <c r="I43" s="43"/>
      <c r="J43" s="156" t="s">
        <v>9</v>
      </c>
      <c r="K43" s="257">
        <v>1</v>
      </c>
      <c r="L43" s="282"/>
      <c r="M43"/>
      <c r="N43" s="253"/>
      <c r="O43" s="18"/>
      <c r="P43" s="77"/>
    </row>
    <row r="44" spans="2:18" ht="27" customHeight="1" x14ac:dyDescent="0.25">
      <c r="B44" s="60" t="s">
        <v>49</v>
      </c>
      <c r="C44" s="221"/>
      <c r="D44" s="222">
        <v>342</v>
      </c>
      <c r="E44" s="222" t="s">
        <v>9</v>
      </c>
      <c r="F44" s="234">
        <v>87374</v>
      </c>
      <c r="G44" s="51">
        <v>72629.412793751064</v>
      </c>
      <c r="H44" s="234">
        <v>25877</v>
      </c>
      <c r="I44" s="51">
        <v>21550.412793751064</v>
      </c>
      <c r="J44" s="234">
        <v>267429</v>
      </c>
      <c r="K44" s="258"/>
      <c r="L44" s="282"/>
      <c r="M44"/>
      <c r="N44"/>
      <c r="O44" s="18"/>
      <c r="P44" s="77"/>
    </row>
    <row r="45" spans="2:18" ht="27" customHeight="1" x14ac:dyDescent="0.25">
      <c r="B45" s="13" t="s">
        <v>50</v>
      </c>
      <c r="C45" s="169" t="s">
        <v>19</v>
      </c>
      <c r="D45" s="195">
        <v>106</v>
      </c>
      <c r="E45" s="195" t="s">
        <v>9</v>
      </c>
      <c r="F45" s="156">
        <v>2274</v>
      </c>
      <c r="G45" s="43"/>
      <c r="H45" s="156">
        <v>309</v>
      </c>
      <c r="I45" s="43"/>
      <c r="J45" s="156" t="s">
        <v>9</v>
      </c>
      <c r="K45" s="257">
        <v>1</v>
      </c>
      <c r="L45" s="282"/>
      <c r="M45"/>
      <c r="N45"/>
      <c r="O45" s="18"/>
      <c r="P45" s="77"/>
    </row>
    <row r="46" spans="2:18" ht="27" customHeight="1" x14ac:dyDescent="0.25">
      <c r="B46" s="60" t="s">
        <v>51</v>
      </c>
      <c r="C46" s="221"/>
      <c r="D46" s="222">
        <v>106</v>
      </c>
      <c r="E46" s="222" t="s">
        <v>9</v>
      </c>
      <c r="F46" s="234">
        <v>2274</v>
      </c>
      <c r="G46" s="51">
        <v>1517.9820535608044</v>
      </c>
      <c r="H46" s="234">
        <v>309</v>
      </c>
      <c r="I46" s="51">
        <v>-459.01794643919561</v>
      </c>
      <c r="J46" s="234"/>
      <c r="K46" s="258"/>
      <c r="L46"/>
      <c r="M46"/>
      <c r="N46"/>
      <c r="O46" s="18"/>
      <c r="P46" s="77"/>
    </row>
    <row r="47" spans="2:18" ht="27" customHeight="1" x14ac:dyDescent="0.25">
      <c r="B47" s="60" t="s">
        <v>20</v>
      </c>
      <c r="C47" s="12"/>
      <c r="D47" s="222">
        <v>1836</v>
      </c>
      <c r="E47" s="222">
        <v>211</v>
      </c>
      <c r="F47" s="234">
        <v>247432</v>
      </c>
      <c r="G47" s="51">
        <v>218875</v>
      </c>
      <c r="H47" s="234">
        <v>71817</v>
      </c>
      <c r="I47" s="51">
        <v>49808</v>
      </c>
      <c r="J47" s="234">
        <v>1621787</v>
      </c>
      <c r="K47" s="259"/>
      <c r="L47"/>
      <c r="M47"/>
      <c r="N47"/>
      <c r="O47" s="18"/>
      <c r="P47" s="77"/>
    </row>
    <row r="48" spans="2:18" ht="27" customHeight="1" x14ac:dyDescent="0.25">
      <c r="B48" s="223" t="s">
        <v>21</v>
      </c>
      <c r="C48" s="169" t="s">
        <v>52</v>
      </c>
      <c r="D48" s="195">
        <v>12</v>
      </c>
      <c r="E48" s="195" t="s">
        <v>9</v>
      </c>
      <c r="F48" s="235"/>
      <c r="G48" s="43"/>
      <c r="H48" s="235"/>
      <c r="I48" s="43"/>
      <c r="J48" s="235"/>
      <c r="K48" s="257">
        <v>0.5</v>
      </c>
      <c r="L48"/>
      <c r="M48"/>
      <c r="N48"/>
      <c r="O48" s="18"/>
      <c r="P48" s="77"/>
    </row>
    <row r="49" spans="1:21" ht="27" customHeight="1" x14ac:dyDescent="0.25">
      <c r="B49" s="216" t="s">
        <v>22</v>
      </c>
      <c r="C49" s="224"/>
      <c r="D49" s="225">
        <v>1848</v>
      </c>
      <c r="E49" s="225">
        <v>211</v>
      </c>
      <c r="F49" s="131">
        <v>247432</v>
      </c>
      <c r="G49" s="236">
        <v>218875</v>
      </c>
      <c r="H49" s="131">
        <v>71817</v>
      </c>
      <c r="I49" s="236">
        <v>49808</v>
      </c>
      <c r="J49" s="131">
        <v>1621787</v>
      </c>
      <c r="K49" s="260"/>
      <c r="L49"/>
      <c r="M49"/>
      <c r="N49"/>
      <c r="O49" s="18"/>
      <c r="P49" s="77"/>
    </row>
    <row r="50" spans="1:21" ht="27" customHeight="1" x14ac:dyDescent="0.25">
      <c r="L50"/>
      <c r="O50" s="18"/>
      <c r="P50" s="77"/>
    </row>
    <row r="51" spans="1:21" ht="27" customHeight="1" x14ac:dyDescent="0.25">
      <c r="B51" s="64" t="s">
        <v>53</v>
      </c>
      <c r="C51" s="158"/>
      <c r="D51" s="159"/>
      <c r="E51" s="159"/>
      <c r="F51" s="160"/>
      <c r="G51" s="261"/>
      <c r="H51" s="261"/>
      <c r="I51" s="262"/>
      <c r="K51"/>
      <c r="L51"/>
      <c r="M51"/>
      <c r="N51"/>
      <c r="O51" s="18"/>
      <c r="P51" s="77"/>
    </row>
    <row r="52" spans="1:21" ht="81" x14ac:dyDescent="0.25">
      <c r="B52" s="161" t="s">
        <v>54</v>
      </c>
      <c r="C52" s="5" t="s">
        <v>27</v>
      </c>
      <c r="D52" s="5" t="s">
        <v>214</v>
      </c>
      <c r="E52" s="240" t="s">
        <v>215</v>
      </c>
      <c r="F52" s="241" t="s">
        <v>55</v>
      </c>
      <c r="G52" s="241" t="s">
        <v>56</v>
      </c>
      <c r="H52" s="130" t="s">
        <v>220</v>
      </c>
      <c r="I52" s="130" t="s">
        <v>30</v>
      </c>
      <c r="K52"/>
      <c r="L52"/>
      <c r="M52"/>
      <c r="N52"/>
      <c r="O52" s="18"/>
      <c r="P52" s="77"/>
    </row>
    <row r="53" spans="1:21" ht="39.75" customHeight="1" x14ac:dyDescent="0.25">
      <c r="B53" s="13" t="s">
        <v>216</v>
      </c>
      <c r="C53" s="169" t="s">
        <v>32</v>
      </c>
      <c r="D53" s="195">
        <v>35.31</v>
      </c>
      <c r="E53" s="195">
        <v>65.62</v>
      </c>
      <c r="F53" s="171">
        <v>4</v>
      </c>
      <c r="G53" s="227">
        <v>3</v>
      </c>
      <c r="H53" s="195">
        <v>22</v>
      </c>
      <c r="I53" s="273">
        <v>0.5</v>
      </c>
      <c r="K53"/>
      <c r="L53" s="92"/>
      <c r="M53"/>
      <c r="N53"/>
      <c r="O53" s="18"/>
      <c r="P53" s="77"/>
    </row>
    <row r="54" spans="1:21" ht="27" customHeight="1" x14ac:dyDescent="0.25">
      <c r="B54" s="15" t="s">
        <v>22</v>
      </c>
      <c r="C54" s="245"/>
      <c r="D54" s="264">
        <f>SUM(D53:D53)</f>
        <v>35.31</v>
      </c>
      <c r="E54" s="264">
        <f>SUM(E53:E53)</f>
        <v>65.62</v>
      </c>
      <c r="F54" s="265">
        <f>SUM(F53:F53)</f>
        <v>4</v>
      </c>
      <c r="G54" s="264">
        <f>SUM(G53:G53)</f>
        <v>3</v>
      </c>
      <c r="H54" s="264">
        <v>22</v>
      </c>
      <c r="I54" s="246"/>
      <c r="K54" s="92"/>
      <c r="L54" s="92"/>
      <c r="M54"/>
      <c r="N54"/>
      <c r="O54" s="18"/>
      <c r="P54" s="77"/>
    </row>
    <row r="55" spans="1:21" customFormat="1" ht="27" customHeight="1" x14ac:dyDescent="0.25">
      <c r="R55" s="3"/>
    </row>
    <row r="56" spans="1:21" ht="20.25" customHeight="1" x14ac:dyDescent="0.25">
      <c r="A56"/>
      <c r="B56" s="287" t="s">
        <v>269</v>
      </c>
      <c r="C56" s="287"/>
      <c r="D56" s="287"/>
      <c r="E56" s="287"/>
      <c r="F56" s="287"/>
      <c r="G56" s="287"/>
      <c r="H56" s="287"/>
      <c r="I56" s="287"/>
      <c r="J56" s="287"/>
      <c r="K56" s="287"/>
      <c r="L56" s="287"/>
      <c r="M56" s="287"/>
      <c r="N56" s="63"/>
      <c r="O56" s="63"/>
      <c r="P56" s="63"/>
    </row>
    <row r="57" spans="1:21" x14ac:dyDescent="0.25">
      <c r="A57"/>
      <c r="B57" s="287"/>
      <c r="C57" s="287"/>
      <c r="D57" s="287"/>
      <c r="E57" s="287"/>
      <c r="F57" s="287"/>
      <c r="G57" s="287"/>
      <c r="H57" s="287"/>
      <c r="I57" s="287"/>
      <c r="J57" s="287"/>
      <c r="K57" s="287"/>
      <c r="L57" s="287"/>
      <c r="M57" s="287"/>
      <c r="N57" s="63"/>
      <c r="O57" s="63"/>
      <c r="P57" s="63"/>
    </row>
    <row r="58" spans="1:21" ht="99.95" customHeight="1" x14ac:dyDescent="0.25">
      <c r="B58" s="287" t="s">
        <v>229</v>
      </c>
      <c r="C58" s="287"/>
      <c r="D58" s="287"/>
      <c r="E58" s="287"/>
      <c r="F58" s="287"/>
      <c r="G58" s="287"/>
      <c r="H58" s="287"/>
      <c r="I58" s="287"/>
      <c r="J58" s="287"/>
      <c r="K58" s="287"/>
      <c r="L58" s="287"/>
      <c r="M58" s="287"/>
      <c r="N58" s="266"/>
      <c r="O58" s="266"/>
      <c r="P58" s="63"/>
    </row>
    <row r="59" spans="1:21" x14ac:dyDescent="0.25">
      <c r="N59" s="24"/>
      <c r="O59" s="24"/>
    </row>
    <row r="60" spans="1:21" ht="27" customHeight="1" x14ac:dyDescent="0.25">
      <c r="B60" s="21" t="s">
        <v>59</v>
      </c>
      <c r="C60" s="21"/>
      <c r="D60" s="21"/>
      <c r="E60" s="21"/>
      <c r="F60" s="22"/>
      <c r="G60" s="22"/>
      <c r="H60" s="22"/>
      <c r="I60" s="22"/>
      <c r="J60" s="22"/>
      <c r="K60" s="22"/>
      <c r="L60" s="22"/>
      <c r="M60" s="22"/>
      <c r="N60" s="22"/>
      <c r="O60" s="22"/>
      <c r="P60" s="22"/>
      <c r="Q60" s="22"/>
      <c r="R60" s="22"/>
      <c r="S60"/>
    </row>
    <row r="61" spans="1:21" ht="23.1" customHeight="1" x14ac:dyDescent="0.25">
      <c r="T61" s="3"/>
      <c r="U61"/>
    </row>
    <row r="62" spans="1:21" ht="80.25" customHeight="1" x14ac:dyDescent="0.25">
      <c r="B62" s="112" t="s">
        <v>60</v>
      </c>
      <c r="C62" s="2" t="s">
        <v>61</v>
      </c>
      <c r="D62" s="2" t="s">
        <v>62</v>
      </c>
      <c r="E62" s="2" t="s">
        <v>63</v>
      </c>
      <c r="F62" s="2" t="s">
        <v>64</v>
      </c>
      <c r="G62" s="109" t="s">
        <v>65</v>
      </c>
      <c r="H62" s="2" t="s">
        <v>66</v>
      </c>
      <c r="I62" s="2" t="s">
        <v>232</v>
      </c>
      <c r="J62" s="5" t="s">
        <v>67</v>
      </c>
      <c r="K62" s="2" t="s">
        <v>241</v>
      </c>
      <c r="L62" s="5" t="s">
        <v>68</v>
      </c>
      <c r="M62" s="2" t="s">
        <v>220</v>
      </c>
      <c r="N62" s="2" t="s">
        <v>55</v>
      </c>
      <c r="O62" s="2" t="s">
        <v>290</v>
      </c>
      <c r="P62" s="109" t="s">
        <v>69</v>
      </c>
      <c r="Q62" s="109" t="s">
        <v>70</v>
      </c>
      <c r="R62" s="85"/>
      <c r="S62" s="31"/>
      <c r="T62" s="85"/>
      <c r="U62"/>
    </row>
    <row r="63" spans="1:21" ht="34.5" customHeight="1" x14ac:dyDescent="0.25">
      <c r="B63" s="13" t="s">
        <v>221</v>
      </c>
      <c r="C63" s="194" t="s">
        <v>71</v>
      </c>
      <c r="D63" s="195">
        <v>364</v>
      </c>
      <c r="E63" s="195" t="s">
        <v>9</v>
      </c>
      <c r="F63" s="202" t="s">
        <v>209</v>
      </c>
      <c r="G63" s="206" t="s">
        <v>230</v>
      </c>
      <c r="H63" s="170" t="s">
        <v>231</v>
      </c>
      <c r="I63" s="170">
        <v>312</v>
      </c>
      <c r="J63" s="173">
        <v>0.18</v>
      </c>
      <c r="K63" s="170">
        <v>100</v>
      </c>
      <c r="L63" s="172">
        <v>0.54</v>
      </c>
      <c r="M63" s="170">
        <v>212</v>
      </c>
      <c r="N63" s="203" t="s">
        <v>90</v>
      </c>
      <c r="O63" s="204" t="s">
        <v>104</v>
      </c>
      <c r="P63" s="175">
        <v>1</v>
      </c>
      <c r="Q63" s="123" t="s">
        <v>265</v>
      </c>
      <c r="R63" s="26"/>
      <c r="T63" s="26"/>
      <c r="U63"/>
    </row>
    <row r="64" spans="1:21" ht="34.5" customHeight="1" x14ac:dyDescent="0.25">
      <c r="B64" s="13" t="s">
        <v>222</v>
      </c>
      <c r="C64" s="194" t="s">
        <v>71</v>
      </c>
      <c r="D64" s="195" t="s">
        <v>9</v>
      </c>
      <c r="E64" s="195">
        <v>1200</v>
      </c>
      <c r="F64" s="202" t="s">
        <v>223</v>
      </c>
      <c r="G64" s="206" t="s">
        <v>233</v>
      </c>
      <c r="H64" s="170" t="s">
        <v>234</v>
      </c>
      <c r="I64" s="170">
        <v>31.3</v>
      </c>
      <c r="J64" s="173">
        <v>0.11</v>
      </c>
      <c r="K64" s="170">
        <v>31.3</v>
      </c>
      <c r="L64" s="172">
        <v>0.53</v>
      </c>
      <c r="M64" s="170" t="s">
        <v>9</v>
      </c>
      <c r="N64" s="203" t="s">
        <v>235</v>
      </c>
      <c r="O64" s="204" t="s">
        <v>236</v>
      </c>
      <c r="P64" s="175">
        <v>1</v>
      </c>
      <c r="Q64" s="123" t="s">
        <v>266</v>
      </c>
      <c r="R64" s="26"/>
      <c r="T64" s="26"/>
      <c r="U64"/>
    </row>
    <row r="65" spans="1:21" ht="35.1" customHeight="1" x14ac:dyDescent="0.25">
      <c r="A65"/>
      <c r="B65" s="13" t="s">
        <v>73</v>
      </c>
      <c r="C65" s="194" t="s">
        <v>32</v>
      </c>
      <c r="D65" s="195">
        <v>100.2</v>
      </c>
      <c r="E65" s="195">
        <v>316</v>
      </c>
      <c r="F65" s="169">
        <v>2024</v>
      </c>
      <c r="G65" s="206" t="s">
        <v>96</v>
      </c>
      <c r="H65" s="169" t="s">
        <v>74</v>
      </c>
      <c r="I65" s="170">
        <v>143</v>
      </c>
      <c r="J65" s="172">
        <v>0.27</v>
      </c>
      <c r="K65" s="170">
        <v>89</v>
      </c>
      <c r="L65" s="169" t="s">
        <v>74</v>
      </c>
      <c r="M65" s="170">
        <v>54</v>
      </c>
      <c r="N65" s="207" t="s">
        <v>237</v>
      </c>
      <c r="O65" s="204" t="s">
        <v>238</v>
      </c>
      <c r="P65" s="175">
        <v>0.64</v>
      </c>
      <c r="Q65" s="286" t="s">
        <v>75</v>
      </c>
      <c r="R65" s="287"/>
      <c r="S65" s="287"/>
      <c r="T65" s="3"/>
      <c r="U65"/>
    </row>
    <row r="66" spans="1:21" ht="35.1" customHeight="1" x14ac:dyDescent="0.25">
      <c r="B66" s="13" t="s">
        <v>76</v>
      </c>
      <c r="C66" s="194" t="s">
        <v>77</v>
      </c>
      <c r="D66" s="170">
        <v>60</v>
      </c>
      <c r="E66" s="195" t="s">
        <v>9</v>
      </c>
      <c r="F66" s="169" t="s">
        <v>72</v>
      </c>
      <c r="G66" s="171" t="s">
        <v>92</v>
      </c>
      <c r="H66" s="169" t="s">
        <v>74</v>
      </c>
      <c r="I66" s="170">
        <v>34.4</v>
      </c>
      <c r="J66" s="172">
        <v>0.4</v>
      </c>
      <c r="K66" s="170">
        <v>34.4</v>
      </c>
      <c r="L66" s="169" t="s">
        <v>74</v>
      </c>
      <c r="M66" s="170" t="s">
        <v>9</v>
      </c>
      <c r="N66" s="207" t="s">
        <v>239</v>
      </c>
      <c r="O66" s="208" t="s">
        <v>79</v>
      </c>
      <c r="P66" s="175">
        <v>1</v>
      </c>
      <c r="R66" s="94"/>
      <c r="T66" s="209"/>
      <c r="U66"/>
    </row>
    <row r="67" spans="1:21" ht="35.1" customHeight="1" x14ac:dyDescent="0.25">
      <c r="B67" s="13" t="s">
        <v>80</v>
      </c>
      <c r="C67" s="194" t="s">
        <v>81</v>
      </c>
      <c r="D67" s="170">
        <v>94</v>
      </c>
      <c r="E67" s="195" t="s">
        <v>9</v>
      </c>
      <c r="F67" s="169" t="s">
        <v>82</v>
      </c>
      <c r="G67" s="171" t="s">
        <v>240</v>
      </c>
      <c r="H67" s="169" t="s">
        <v>74</v>
      </c>
      <c r="I67" s="170">
        <v>33.6</v>
      </c>
      <c r="J67" s="172">
        <v>0.4</v>
      </c>
      <c r="K67" s="170">
        <v>33.6</v>
      </c>
      <c r="L67" s="169" t="s">
        <v>74</v>
      </c>
      <c r="M67" s="170" t="s">
        <v>9</v>
      </c>
      <c r="N67" s="170" t="s">
        <v>89</v>
      </c>
      <c r="O67" s="208" t="s">
        <v>237</v>
      </c>
      <c r="P67" s="186">
        <v>1</v>
      </c>
      <c r="Q67" s="303"/>
      <c r="R67" s="304"/>
      <c r="S67" s="304"/>
      <c r="U67"/>
    </row>
    <row r="68" spans="1:21" ht="35.1" customHeight="1" x14ac:dyDescent="0.25">
      <c r="B68" s="178" t="s">
        <v>20</v>
      </c>
      <c r="C68" s="210"/>
      <c r="D68" s="87">
        <f>SUM(D63:D67)</f>
        <v>618.20000000000005</v>
      </c>
      <c r="E68" s="87">
        <f>SUM(E63:E67)</f>
        <v>1516</v>
      </c>
      <c r="F68" s="87"/>
      <c r="G68" s="211" t="s">
        <v>243</v>
      </c>
      <c r="H68" s="87" t="s">
        <v>245</v>
      </c>
      <c r="I68" s="87">
        <v>554</v>
      </c>
      <c r="J68" s="87"/>
      <c r="K68" s="87">
        <v>288</v>
      </c>
      <c r="L68" s="87"/>
      <c r="M68" s="87">
        <v>266</v>
      </c>
      <c r="N68" s="87" t="s">
        <v>246</v>
      </c>
      <c r="O68" s="87" t="s">
        <v>248</v>
      </c>
      <c r="P68" s="95"/>
      <c r="Q68"/>
      <c r="R68"/>
      <c r="U68"/>
    </row>
    <row r="69" spans="1:21" ht="25.5" customHeight="1" x14ac:dyDescent="0.25">
      <c r="B69" s="168" t="s">
        <v>21</v>
      </c>
      <c r="C69" s="194" t="s">
        <v>32</v>
      </c>
      <c r="D69" s="212">
        <v>19</v>
      </c>
      <c r="E69" s="212">
        <v>86.65</v>
      </c>
      <c r="F69" s="169" t="s">
        <v>72</v>
      </c>
      <c r="G69" s="206" t="s">
        <v>242</v>
      </c>
      <c r="H69" s="169" t="s">
        <v>74</v>
      </c>
      <c r="I69" s="170">
        <v>24.06</v>
      </c>
      <c r="J69" s="172">
        <v>0.27</v>
      </c>
      <c r="K69" s="170">
        <v>24.06</v>
      </c>
      <c r="L69" s="169" t="s">
        <v>74</v>
      </c>
      <c r="M69" s="170" t="s">
        <v>9</v>
      </c>
      <c r="N69" s="213">
        <v>4</v>
      </c>
      <c r="O69" s="213">
        <v>1.5</v>
      </c>
      <c r="P69" s="214">
        <v>0.5</v>
      </c>
      <c r="Q69" s="88" t="s">
        <v>84</v>
      </c>
      <c r="R69" s="215"/>
      <c r="U69"/>
    </row>
    <row r="70" spans="1:21" ht="23.1" customHeight="1" x14ac:dyDescent="0.25">
      <c r="A70"/>
      <c r="B70" s="216" t="s">
        <v>22</v>
      </c>
      <c r="C70" s="217"/>
      <c r="D70" s="72">
        <f>SUM(D68:D69)</f>
        <v>637.20000000000005</v>
      </c>
      <c r="E70" s="72">
        <f>SUM(E68:E69)</f>
        <v>1602.65</v>
      </c>
      <c r="F70" s="218"/>
      <c r="G70" s="72" t="s">
        <v>244</v>
      </c>
      <c r="H70" s="72" t="s">
        <v>245</v>
      </c>
      <c r="I70" s="72">
        <v>578</v>
      </c>
      <c r="J70" s="114"/>
      <c r="K70" s="72">
        <v>312</v>
      </c>
      <c r="L70" s="114"/>
      <c r="M70" s="72">
        <v>266</v>
      </c>
      <c r="N70" s="72" t="s">
        <v>247</v>
      </c>
      <c r="O70" s="219" t="s">
        <v>249</v>
      </c>
      <c r="P70" s="115"/>
      <c r="Q70"/>
      <c r="R70" s="215"/>
      <c r="U70"/>
    </row>
    <row r="71" spans="1:21" ht="23.1" customHeight="1" x14ac:dyDescent="0.25">
      <c r="A71"/>
      <c r="P71" s="66"/>
      <c r="Q71" s="66"/>
      <c r="R71" s="66"/>
      <c r="T71" s="66"/>
      <c r="U71"/>
    </row>
    <row r="72" spans="1:21" s="22" customFormat="1" ht="27" customHeight="1" x14ac:dyDescent="0.25">
      <c r="A72" s="3"/>
      <c r="B72" s="21" t="s">
        <v>85</v>
      </c>
      <c r="C72" s="21"/>
      <c r="D72" s="21"/>
      <c r="P72" s="67"/>
    </row>
    <row r="73" spans="1:21" ht="23.1" customHeight="1" x14ac:dyDescent="0.25">
      <c r="A73" s="65"/>
      <c r="P73" s="66"/>
      <c r="T73" s="3"/>
      <c r="U73"/>
    </row>
    <row r="74" spans="1:21" ht="79.5" customHeight="1" x14ac:dyDescent="0.25">
      <c r="B74" s="243" t="s">
        <v>86</v>
      </c>
      <c r="C74" s="111" t="s">
        <v>61</v>
      </c>
      <c r="D74" s="244" t="s">
        <v>62</v>
      </c>
      <c r="E74" s="244" t="s">
        <v>63</v>
      </c>
      <c r="F74" s="244" t="s">
        <v>64</v>
      </c>
      <c r="G74" s="111" t="s">
        <v>65</v>
      </c>
      <c r="H74" s="2" t="s">
        <v>66</v>
      </c>
      <c r="I74" s="2" t="s">
        <v>232</v>
      </c>
      <c r="J74" s="5" t="s">
        <v>67</v>
      </c>
      <c r="K74" s="2" t="s">
        <v>241</v>
      </c>
      <c r="L74" s="5" t="s">
        <v>68</v>
      </c>
      <c r="M74" s="2" t="s">
        <v>55</v>
      </c>
      <c r="N74" s="103" t="s">
        <v>290</v>
      </c>
      <c r="O74" s="111" t="s">
        <v>69</v>
      </c>
      <c r="P74" s="109" t="s">
        <v>70</v>
      </c>
      <c r="Q74" s="86"/>
      <c r="R74" s="86"/>
      <c r="S74" s="31"/>
      <c r="T74" s="6"/>
      <c r="U74"/>
    </row>
    <row r="75" spans="1:21" ht="41.45" customHeight="1" x14ac:dyDescent="0.25">
      <c r="B75" s="168" t="s">
        <v>87</v>
      </c>
      <c r="C75" s="194" t="s">
        <v>71</v>
      </c>
      <c r="D75" s="195">
        <v>1211</v>
      </c>
      <c r="E75" s="169">
        <v>824</v>
      </c>
      <c r="F75" s="202" t="s">
        <v>94</v>
      </c>
      <c r="G75" s="242" t="s">
        <v>250</v>
      </c>
      <c r="H75" s="248" t="s">
        <v>251</v>
      </c>
      <c r="I75" s="196">
        <v>41</v>
      </c>
      <c r="J75" s="197">
        <v>0.19</v>
      </c>
      <c r="K75" s="196">
        <v>41</v>
      </c>
      <c r="L75" s="197">
        <v>0.49</v>
      </c>
      <c r="M75" s="198" t="s">
        <v>252</v>
      </c>
      <c r="N75" s="199" t="s">
        <v>253</v>
      </c>
      <c r="O75" s="200">
        <v>1</v>
      </c>
      <c r="P75" s="284" t="s">
        <v>267</v>
      </c>
      <c r="Q75" s="285"/>
      <c r="R75" s="285"/>
      <c r="T75" s="27"/>
      <c r="U75"/>
    </row>
    <row r="76" spans="1:21" ht="41.45" customHeight="1" x14ac:dyDescent="0.25">
      <c r="B76" s="168" t="s">
        <v>88</v>
      </c>
      <c r="C76" s="201" t="s">
        <v>71</v>
      </c>
      <c r="D76" s="169">
        <v>256</v>
      </c>
      <c r="E76" s="169" t="s">
        <v>9</v>
      </c>
      <c r="F76" s="202" t="s">
        <v>94</v>
      </c>
      <c r="G76" s="201" t="s">
        <v>254</v>
      </c>
      <c r="H76" s="169" t="s">
        <v>255</v>
      </c>
      <c r="I76" s="170">
        <v>19</v>
      </c>
      <c r="J76" s="172">
        <v>0.12</v>
      </c>
      <c r="K76" s="195">
        <v>19</v>
      </c>
      <c r="L76" s="173">
        <v>0.49</v>
      </c>
      <c r="M76" s="203" t="s">
        <v>89</v>
      </c>
      <c r="N76" s="204" t="s">
        <v>90</v>
      </c>
      <c r="O76" s="175">
        <v>1</v>
      </c>
      <c r="P76" s="88" t="s">
        <v>266</v>
      </c>
      <c r="Q76" s="205"/>
      <c r="R76" s="26"/>
      <c r="T76" s="26"/>
      <c r="U76"/>
    </row>
    <row r="77" spans="1:21" ht="41.45" customHeight="1" x14ac:dyDescent="0.25">
      <c r="B77" s="168" t="s">
        <v>91</v>
      </c>
      <c r="C77" s="201" t="s">
        <v>71</v>
      </c>
      <c r="D77" s="169">
        <v>294</v>
      </c>
      <c r="E77" s="169">
        <v>940</v>
      </c>
      <c r="F77" s="202" t="s">
        <v>82</v>
      </c>
      <c r="G77" s="201" t="s">
        <v>256</v>
      </c>
      <c r="H77" s="169" t="s">
        <v>257</v>
      </c>
      <c r="I77" s="170">
        <v>0.6</v>
      </c>
      <c r="J77" s="172">
        <v>0.13</v>
      </c>
      <c r="K77" s="195">
        <v>0.6</v>
      </c>
      <c r="L77" s="173">
        <v>0.52</v>
      </c>
      <c r="M77" s="203" t="s">
        <v>105</v>
      </c>
      <c r="N77" s="204" t="s">
        <v>273</v>
      </c>
      <c r="O77" s="175">
        <v>1</v>
      </c>
      <c r="P77" s="88" t="s">
        <v>268</v>
      </c>
      <c r="Q77" s="275"/>
      <c r="R77" s="26"/>
      <c r="T77" s="26"/>
      <c r="U77"/>
    </row>
    <row r="78" spans="1:21" ht="41.45" customHeight="1" x14ac:dyDescent="0.25">
      <c r="B78" s="168" t="s">
        <v>93</v>
      </c>
      <c r="C78" s="201" t="s">
        <v>71</v>
      </c>
      <c r="D78" s="169">
        <v>392</v>
      </c>
      <c r="E78" s="169">
        <v>688</v>
      </c>
      <c r="F78" s="202" t="s">
        <v>94</v>
      </c>
      <c r="G78" s="201" t="s">
        <v>258</v>
      </c>
      <c r="H78" s="169" t="s">
        <v>259</v>
      </c>
      <c r="I78" s="170">
        <v>2</v>
      </c>
      <c r="J78" s="172">
        <v>0.12</v>
      </c>
      <c r="K78" s="195">
        <v>2</v>
      </c>
      <c r="L78" s="173">
        <v>0.46</v>
      </c>
      <c r="M78" s="203" t="s">
        <v>260</v>
      </c>
      <c r="N78" s="204" t="s">
        <v>78</v>
      </c>
      <c r="O78" s="175">
        <v>1</v>
      </c>
      <c r="P78" s="88" t="s">
        <v>266</v>
      </c>
      <c r="Q78" s="275"/>
      <c r="R78" s="26"/>
      <c r="T78" s="26"/>
      <c r="U78"/>
    </row>
    <row r="79" spans="1:21" ht="41.45" customHeight="1" x14ac:dyDescent="0.25">
      <c r="B79" s="168" t="s">
        <v>95</v>
      </c>
      <c r="C79" s="201" t="s">
        <v>71</v>
      </c>
      <c r="D79" s="169">
        <v>120</v>
      </c>
      <c r="E79" s="169">
        <v>400</v>
      </c>
      <c r="F79" s="202" t="s">
        <v>82</v>
      </c>
      <c r="G79" s="201" t="s">
        <v>261</v>
      </c>
      <c r="H79" s="169" t="s">
        <v>262</v>
      </c>
      <c r="I79" s="170">
        <v>50</v>
      </c>
      <c r="J79" s="172">
        <v>0.12</v>
      </c>
      <c r="K79" s="195">
        <v>50</v>
      </c>
      <c r="L79" s="173">
        <v>0.59</v>
      </c>
      <c r="M79" s="203" t="s">
        <v>89</v>
      </c>
      <c r="N79" s="204" t="s">
        <v>97</v>
      </c>
      <c r="O79" s="175">
        <v>1</v>
      </c>
      <c r="P79" s="88" t="s">
        <v>268</v>
      </c>
      <c r="Q79" s="251"/>
      <c r="R79" s="26"/>
      <c r="T79" s="26"/>
      <c r="U79"/>
    </row>
    <row r="80" spans="1:21" ht="41.45" customHeight="1" x14ac:dyDescent="0.25">
      <c r="B80" s="168" t="s">
        <v>98</v>
      </c>
      <c r="C80" s="194" t="s">
        <v>99</v>
      </c>
      <c r="D80" s="195">
        <v>225</v>
      </c>
      <c r="E80" s="195">
        <v>200</v>
      </c>
      <c r="F80" s="169" t="s">
        <v>270</v>
      </c>
      <c r="G80" s="171" t="s">
        <v>280</v>
      </c>
      <c r="H80" s="169" t="s">
        <v>74</v>
      </c>
      <c r="I80" s="170">
        <v>1.1000000000000001</v>
      </c>
      <c r="J80" s="172">
        <v>0.5</v>
      </c>
      <c r="K80" s="170">
        <v>1.1000000000000001</v>
      </c>
      <c r="L80" s="173" t="s">
        <v>74</v>
      </c>
      <c r="M80" s="170" t="s">
        <v>273</v>
      </c>
      <c r="N80" s="174" t="s">
        <v>281</v>
      </c>
      <c r="O80" s="186">
        <v>0.72</v>
      </c>
      <c r="P80" s="32"/>
      <c r="Q80" s="31"/>
      <c r="R80" s="31"/>
      <c r="S80" s="31"/>
      <c r="T80" s="3"/>
      <c r="U80"/>
    </row>
    <row r="81" spans="1:21" ht="34.5" customHeight="1" x14ac:dyDescent="0.25">
      <c r="B81" s="19"/>
      <c r="C81" s="20"/>
      <c r="D81" s="20"/>
      <c r="E81" s="20"/>
      <c r="F81" s="20"/>
      <c r="G81" s="20"/>
      <c r="H81" s="20"/>
      <c r="I81" s="20"/>
      <c r="J81" s="20"/>
      <c r="K81" s="20"/>
      <c r="L81" s="20"/>
      <c r="M81" s="20"/>
      <c r="N81" s="20"/>
      <c r="O81" s="20"/>
      <c r="P81" s="4"/>
      <c r="Q81" s="77"/>
      <c r="R81" s="77"/>
      <c r="S81" s="77"/>
      <c r="T81" s="3"/>
      <c r="U81"/>
    </row>
    <row r="82" spans="1:21" ht="74.25" customHeight="1" x14ac:dyDescent="0.25">
      <c r="B82" s="263" t="s">
        <v>100</v>
      </c>
      <c r="C82" s="297" t="s">
        <v>101</v>
      </c>
      <c r="D82" s="298"/>
      <c r="E82" s="299"/>
      <c r="F82" s="107" t="s">
        <v>63</v>
      </c>
      <c r="G82" s="2" t="s">
        <v>65</v>
      </c>
      <c r="H82" s="2" t="s">
        <v>66</v>
      </c>
      <c r="I82" s="2" t="s">
        <v>232</v>
      </c>
      <c r="J82" s="5" t="s">
        <v>67</v>
      </c>
      <c r="K82" s="2" t="s">
        <v>241</v>
      </c>
      <c r="L82" s="5" t="s">
        <v>68</v>
      </c>
      <c r="M82" s="2" t="s">
        <v>55</v>
      </c>
      <c r="N82" s="2" t="s">
        <v>290</v>
      </c>
      <c r="O82" s="109" t="s">
        <v>69</v>
      </c>
      <c r="P82" s="109" t="s">
        <v>70</v>
      </c>
      <c r="Q82" s="77"/>
      <c r="R82" s="77"/>
      <c r="S82" s="77"/>
      <c r="T82" s="3"/>
      <c r="U82"/>
    </row>
    <row r="83" spans="1:21" ht="25.5" customHeight="1" x14ac:dyDescent="0.25">
      <c r="B83" s="1"/>
      <c r="C83" s="249">
        <v>2025</v>
      </c>
      <c r="D83" s="250">
        <v>2026</v>
      </c>
      <c r="E83" s="250">
        <v>2027</v>
      </c>
      <c r="F83" s="108"/>
      <c r="G83" s="5"/>
      <c r="H83" s="5"/>
      <c r="I83" s="5"/>
      <c r="J83" s="5"/>
      <c r="K83" s="5"/>
      <c r="L83" s="5"/>
      <c r="M83" s="5"/>
      <c r="N83" s="110"/>
      <c r="O83" s="30"/>
      <c r="P83" s="124"/>
      <c r="Q83" s="31"/>
      <c r="R83" s="31"/>
      <c r="S83" s="31"/>
      <c r="T83" s="3"/>
      <c r="U83"/>
    </row>
    <row r="84" spans="1:21" ht="39.950000000000003" customHeight="1" x14ac:dyDescent="0.25">
      <c r="B84" s="168" t="s">
        <v>71</v>
      </c>
      <c r="C84" s="169" t="s">
        <v>9</v>
      </c>
      <c r="D84" s="169">
        <v>312</v>
      </c>
      <c r="E84" s="170" t="s">
        <v>9</v>
      </c>
      <c r="F84" s="169" t="s">
        <v>9</v>
      </c>
      <c r="G84" s="171" t="s">
        <v>263</v>
      </c>
      <c r="H84" s="195" t="s">
        <v>264</v>
      </c>
      <c r="I84" s="170">
        <v>13</v>
      </c>
      <c r="J84" s="172">
        <v>0.17</v>
      </c>
      <c r="K84" s="170">
        <v>13</v>
      </c>
      <c r="L84" s="173">
        <v>0.41</v>
      </c>
      <c r="M84" s="170" t="s">
        <v>102</v>
      </c>
      <c r="N84" s="174" t="s">
        <v>83</v>
      </c>
      <c r="O84" s="175">
        <v>1</v>
      </c>
      <c r="P84" s="284" t="s">
        <v>266</v>
      </c>
      <c r="Q84" s="285"/>
      <c r="R84" s="285"/>
      <c r="S84" s="285"/>
      <c r="T84" s="3"/>
      <c r="U84"/>
    </row>
    <row r="85" spans="1:21" ht="39.950000000000003" customHeight="1" x14ac:dyDescent="0.25">
      <c r="B85" s="168" t="s">
        <v>103</v>
      </c>
      <c r="C85" s="169" t="s">
        <v>9</v>
      </c>
      <c r="D85" s="169" t="s">
        <v>9</v>
      </c>
      <c r="E85" s="170" t="s">
        <v>9</v>
      </c>
      <c r="F85" s="169">
        <v>400</v>
      </c>
      <c r="G85" s="171" t="s">
        <v>275</v>
      </c>
      <c r="H85" s="169" t="s">
        <v>74</v>
      </c>
      <c r="I85" s="170">
        <v>2.2000000000000002</v>
      </c>
      <c r="J85" s="172">
        <v>0.45</v>
      </c>
      <c r="K85" s="170">
        <v>2.2000000000000002</v>
      </c>
      <c r="L85" s="173" t="s">
        <v>74</v>
      </c>
      <c r="M85" s="170" t="s">
        <v>276</v>
      </c>
      <c r="N85" s="174" t="s">
        <v>277</v>
      </c>
      <c r="O85" s="175">
        <v>1</v>
      </c>
      <c r="P85" s="286" t="s">
        <v>293</v>
      </c>
      <c r="Q85" s="287"/>
      <c r="R85" s="287"/>
      <c r="S85" s="287"/>
      <c r="T85" s="3"/>
      <c r="U85"/>
    </row>
    <row r="86" spans="1:21" ht="34.5" customHeight="1" x14ac:dyDescent="0.25">
      <c r="B86" s="176" t="s">
        <v>32</v>
      </c>
      <c r="C86" s="170" t="s">
        <v>9</v>
      </c>
      <c r="D86" s="177" t="s">
        <v>9</v>
      </c>
      <c r="E86" s="170">
        <v>38</v>
      </c>
      <c r="F86" s="170">
        <v>292.596</v>
      </c>
      <c r="G86" s="171" t="s">
        <v>278</v>
      </c>
      <c r="H86" s="169" t="s">
        <v>74</v>
      </c>
      <c r="I86" s="170">
        <v>4.2</v>
      </c>
      <c r="J86" s="172">
        <v>0.3</v>
      </c>
      <c r="K86" s="170">
        <v>4.2</v>
      </c>
      <c r="L86" s="169" t="s">
        <v>74</v>
      </c>
      <c r="M86" s="170" t="s">
        <v>279</v>
      </c>
      <c r="N86" s="280" t="s">
        <v>287</v>
      </c>
      <c r="O86" s="175">
        <v>0.7</v>
      </c>
      <c r="P86" s="288" t="s">
        <v>292</v>
      </c>
      <c r="Q86" s="289"/>
      <c r="R86" s="289"/>
      <c r="S86" s="289"/>
      <c r="T86" s="3"/>
      <c r="U86"/>
    </row>
    <row r="87" spans="1:21" ht="34.5" customHeight="1" x14ac:dyDescent="0.25">
      <c r="A87" s="98"/>
      <c r="B87" s="178" t="s">
        <v>20</v>
      </c>
      <c r="C87" s="179" t="s">
        <v>9</v>
      </c>
      <c r="D87" s="179">
        <f t="shared" ref="D87" si="7">SUM(D84:D86)</f>
        <v>312</v>
      </c>
      <c r="E87" s="179">
        <f>SUM(E84:E86)</f>
        <v>38</v>
      </c>
      <c r="F87" s="180">
        <f>SUM(F84:F86)</f>
        <v>692.596</v>
      </c>
      <c r="G87" s="179" t="s">
        <v>283</v>
      </c>
      <c r="H87" s="179" t="s">
        <v>264</v>
      </c>
      <c r="I87" s="179">
        <v>19</v>
      </c>
      <c r="J87" s="179"/>
      <c r="K87" s="179">
        <v>19</v>
      </c>
      <c r="L87" s="179"/>
      <c r="M87" s="179" t="s">
        <v>286</v>
      </c>
      <c r="N87" s="180" t="s">
        <v>105</v>
      </c>
      <c r="O87" s="181"/>
      <c r="P87"/>
      <c r="Q87"/>
      <c r="U87"/>
    </row>
    <row r="88" spans="1:21" ht="34.5" customHeight="1" x14ac:dyDescent="0.25">
      <c r="A88" s="98"/>
      <c r="B88" s="176" t="s">
        <v>21</v>
      </c>
      <c r="C88" s="182" t="s">
        <v>9</v>
      </c>
      <c r="D88" s="182">
        <v>8</v>
      </c>
      <c r="E88" s="183" t="s">
        <v>9</v>
      </c>
      <c r="F88" s="184">
        <v>25</v>
      </c>
      <c r="G88" s="276" t="s">
        <v>238</v>
      </c>
      <c r="H88" s="183" t="s">
        <v>74</v>
      </c>
      <c r="I88" s="183">
        <v>0.06</v>
      </c>
      <c r="J88" s="185">
        <v>0.3</v>
      </c>
      <c r="K88" s="183">
        <v>0.06</v>
      </c>
      <c r="L88" s="183" t="s">
        <v>74</v>
      </c>
      <c r="M88" s="183">
        <v>1</v>
      </c>
      <c r="N88" s="184">
        <v>1</v>
      </c>
      <c r="O88" s="186">
        <v>0.5</v>
      </c>
      <c r="P88" s="88" t="s">
        <v>106</v>
      </c>
      <c r="Q88"/>
      <c r="U88"/>
    </row>
    <row r="89" spans="1:21" ht="20.45" customHeight="1" x14ac:dyDescent="0.25">
      <c r="A89" s="98"/>
      <c r="B89"/>
      <c r="C89"/>
      <c r="D89"/>
      <c r="E89"/>
      <c r="F89"/>
      <c r="G89"/>
      <c r="H89"/>
      <c r="I89"/>
      <c r="J89"/>
      <c r="K89"/>
      <c r="L89"/>
      <c r="M89"/>
      <c r="N89"/>
      <c r="O89"/>
      <c r="P89" s="91"/>
      <c r="Q89"/>
      <c r="R89"/>
      <c r="U89"/>
    </row>
    <row r="90" spans="1:21" ht="34.5" customHeight="1" x14ac:dyDescent="0.25">
      <c r="A90" s="98"/>
      <c r="B90" s="187" t="s">
        <v>107</v>
      </c>
      <c r="C90" s="188">
        <v>2856</v>
      </c>
      <c r="D90" s="188" t="s">
        <v>108</v>
      </c>
      <c r="E90" s="188">
        <v>3770</v>
      </c>
      <c r="F90" s="189" t="s">
        <v>109</v>
      </c>
      <c r="G90" s="190" t="s">
        <v>282</v>
      </c>
      <c r="H90" s="228" t="s">
        <v>284</v>
      </c>
      <c r="I90" s="191">
        <v>133</v>
      </c>
      <c r="J90" s="191"/>
      <c r="K90" s="191">
        <v>133</v>
      </c>
      <c r="L90" s="191"/>
      <c r="M90" s="191" t="s">
        <v>285</v>
      </c>
      <c r="N90" s="192" t="s">
        <v>291</v>
      </c>
      <c r="O90" s="247"/>
      <c r="P90" s="91"/>
      <c r="Q90"/>
      <c r="R90"/>
      <c r="U90"/>
    </row>
    <row r="91" spans="1:21" customFormat="1" ht="34.5" customHeight="1" x14ac:dyDescent="0.25">
      <c r="C91" s="193"/>
      <c r="D91" s="193"/>
      <c r="S91" s="3"/>
    </row>
    <row r="92" spans="1:21" customFormat="1" ht="34.5" customHeight="1" x14ac:dyDescent="0.25">
      <c r="B92" t="s">
        <v>110</v>
      </c>
      <c r="P92" s="3"/>
      <c r="Q92" s="157"/>
      <c r="R92" s="3"/>
    </row>
    <row r="93" spans="1:21" ht="34.5" customHeight="1" x14ac:dyDescent="0.25">
      <c r="A93"/>
      <c r="B93" t="s">
        <v>111</v>
      </c>
      <c r="C93"/>
      <c r="D93"/>
      <c r="E93"/>
      <c r="F93"/>
      <c r="G93"/>
      <c r="H93"/>
      <c r="I93"/>
      <c r="J93"/>
      <c r="K93"/>
      <c r="L93"/>
      <c r="M93"/>
      <c r="N93"/>
      <c r="O93" s="92"/>
      <c r="P93" s="92"/>
      <c r="Q93"/>
      <c r="S93"/>
    </row>
    <row r="94" spans="1:21" ht="34.5" customHeight="1" x14ac:dyDescent="0.25">
      <c r="A94"/>
      <c r="B94" s="291" t="s">
        <v>211</v>
      </c>
      <c r="C94" s="291"/>
      <c r="D94" s="291"/>
      <c r="E94" s="291"/>
      <c r="F94" s="291"/>
      <c r="G94" s="291"/>
      <c r="H94" s="291"/>
      <c r="I94" s="291"/>
      <c r="J94" s="291"/>
      <c r="K94" s="291"/>
      <c r="L94" s="291"/>
      <c r="M94" s="291"/>
      <c r="N94" s="291"/>
      <c r="O94" s="291"/>
      <c r="P94" s="92"/>
      <c r="Q94"/>
      <c r="S94"/>
    </row>
    <row r="95" spans="1:21" ht="34.5" customHeight="1" x14ac:dyDescent="0.25">
      <c r="A95"/>
      <c r="B95"/>
      <c r="C95"/>
      <c r="D95"/>
      <c r="E95"/>
      <c r="F95"/>
      <c r="G95"/>
      <c r="H95"/>
      <c r="I95"/>
      <c r="J95"/>
      <c r="K95"/>
      <c r="L95"/>
      <c r="M95"/>
      <c r="N95"/>
      <c r="O95" s="92"/>
      <c r="P95" s="92"/>
      <c r="Q95"/>
      <c r="S95"/>
    </row>
    <row r="96" spans="1:21" ht="34.5" customHeight="1" x14ac:dyDescent="0.25">
      <c r="A96"/>
      <c r="B96" s="33" t="s">
        <v>112</v>
      </c>
      <c r="C96" s="21"/>
      <c r="D96" s="21"/>
      <c r="E96" s="21"/>
      <c r="F96" s="22"/>
      <c r="G96" s="22"/>
      <c r="H96" s="22"/>
      <c r="I96" s="22"/>
      <c r="J96" s="22"/>
      <c r="K96" s="22"/>
      <c r="L96" s="22"/>
      <c r="M96" s="22"/>
      <c r="N96" s="22"/>
      <c r="O96" s="22"/>
      <c r="P96" s="22"/>
      <c r="Q96" s="22"/>
      <c r="R96" s="22"/>
    </row>
    <row r="97" spans="1:20" ht="21.75" customHeight="1" x14ac:dyDescent="0.25">
      <c r="A97"/>
      <c r="B97" s="252"/>
      <c r="C97" s="120"/>
      <c r="D97" s="120"/>
      <c r="E97" s="120"/>
      <c r="F97" s="23"/>
      <c r="G97" s="23"/>
      <c r="H97" s="23"/>
      <c r="I97" s="23"/>
      <c r="J97" s="23"/>
      <c r="K97" s="23"/>
      <c r="L97" s="23"/>
      <c r="M97" s="23"/>
      <c r="N97" s="23"/>
      <c r="O97" s="23"/>
      <c r="P97" s="23"/>
      <c r="Q97" s="23"/>
      <c r="R97" s="23"/>
    </row>
    <row r="98" spans="1:20" ht="76.5" customHeight="1" x14ac:dyDescent="0.25">
      <c r="A98"/>
      <c r="B98" s="64" t="s">
        <v>11</v>
      </c>
      <c r="C98" s="2" t="s">
        <v>217</v>
      </c>
      <c r="D98" s="2" t="s">
        <v>228</v>
      </c>
      <c r="F98"/>
      <c r="G98"/>
      <c r="H98" s="23"/>
      <c r="I98" s="23"/>
      <c r="J98"/>
      <c r="K98"/>
      <c r="L98"/>
      <c r="M98"/>
      <c r="N98"/>
      <c r="O98"/>
      <c r="P98"/>
      <c r="Q98"/>
      <c r="R98"/>
      <c r="S98"/>
    </row>
    <row r="99" spans="1:20" ht="34.5" customHeight="1" x14ac:dyDescent="0.25">
      <c r="A99"/>
      <c r="B99" s="99" t="s">
        <v>113</v>
      </c>
      <c r="C99" s="43">
        <v>17344</v>
      </c>
      <c r="D99" s="62">
        <v>20224.475192104364</v>
      </c>
      <c r="F99"/>
      <c r="G99"/>
      <c r="H99" s="23"/>
      <c r="I99" s="23"/>
      <c r="J99"/>
      <c r="K99"/>
      <c r="L99"/>
      <c r="M99"/>
      <c r="N99"/>
      <c r="O99"/>
      <c r="P99"/>
      <c r="Q99"/>
      <c r="R99"/>
      <c r="S99"/>
    </row>
    <row r="100" spans="1:20" ht="34.5" customHeight="1" x14ac:dyDescent="0.25">
      <c r="A100"/>
      <c r="B100" s="99" t="s">
        <v>114</v>
      </c>
      <c r="C100" s="116">
        <v>-9074.0142613643202</v>
      </c>
      <c r="D100" s="117">
        <v>-9111.0256368374376</v>
      </c>
      <c r="F100"/>
      <c r="G100"/>
      <c r="H100" s="23"/>
      <c r="I100" s="23"/>
      <c r="J100"/>
      <c r="K100"/>
      <c r="L100"/>
      <c r="M100"/>
      <c r="N100"/>
      <c r="O100"/>
      <c r="P100"/>
      <c r="Q100"/>
      <c r="R100"/>
      <c r="S100"/>
    </row>
    <row r="101" spans="1:20" ht="34.5" customHeight="1" x14ac:dyDescent="0.25">
      <c r="A101"/>
      <c r="B101" s="118" t="s">
        <v>115</v>
      </c>
      <c r="C101" s="119">
        <v>8270</v>
      </c>
      <c r="D101" s="281">
        <v>11113</v>
      </c>
      <c r="F101"/>
      <c r="G101"/>
      <c r="H101" s="23"/>
      <c r="I101" s="23"/>
      <c r="J101"/>
      <c r="K101"/>
      <c r="L101"/>
      <c r="M101"/>
      <c r="N101"/>
      <c r="O101"/>
      <c r="P101"/>
      <c r="Q101"/>
      <c r="R101"/>
      <c r="S101"/>
    </row>
    <row r="102" spans="1:20" ht="34.5" customHeight="1" x14ac:dyDescent="0.25">
      <c r="A102"/>
      <c r="E102"/>
      <c r="F102"/>
      <c r="G102"/>
      <c r="H102" s="23"/>
      <c r="I102" s="23"/>
      <c r="J102"/>
      <c r="K102"/>
      <c r="L102"/>
      <c r="M102"/>
      <c r="N102"/>
      <c r="O102"/>
      <c r="P102"/>
      <c r="Q102"/>
      <c r="R102"/>
      <c r="S102"/>
    </row>
    <row r="103" spans="1:20" x14ac:dyDescent="0.25">
      <c r="A103"/>
      <c r="B103" s="287"/>
      <c r="C103" s="287"/>
      <c r="D103" s="287"/>
      <c r="E103" s="287"/>
      <c r="F103" s="287"/>
      <c r="G103" s="287"/>
      <c r="H103" s="287"/>
      <c r="I103" s="287"/>
      <c r="J103" s="287"/>
      <c r="K103" s="287"/>
      <c r="L103" s="287"/>
      <c r="M103" s="287"/>
      <c r="N103" s="287"/>
      <c r="O103" s="63"/>
      <c r="P103" s="63"/>
      <c r="Q103"/>
      <c r="R103"/>
      <c r="S103"/>
    </row>
    <row r="104" spans="1:20" x14ac:dyDescent="0.25">
      <c r="A104"/>
      <c r="B104" s="63"/>
      <c r="C104" s="63"/>
      <c r="D104" s="63"/>
      <c r="E104" s="63"/>
      <c r="F104" s="63"/>
      <c r="G104" s="63"/>
      <c r="H104" s="63"/>
      <c r="I104" s="63"/>
      <c r="J104" s="63"/>
      <c r="K104" s="63"/>
      <c r="L104" s="63"/>
      <c r="M104" s="63"/>
      <c r="N104" s="63"/>
      <c r="O104" s="63"/>
      <c r="P104" s="63"/>
      <c r="Q104"/>
      <c r="R104"/>
      <c r="S104"/>
    </row>
    <row r="105" spans="1:20" x14ac:dyDescent="0.25">
      <c r="B105" s="25"/>
      <c r="C105" s="25"/>
      <c r="D105" s="25"/>
    </row>
    <row r="106" spans="1:20" ht="27" customHeight="1" x14ac:dyDescent="0.25">
      <c r="B106" s="33" t="s">
        <v>116</v>
      </c>
      <c r="C106" s="21"/>
      <c r="D106" s="21"/>
      <c r="E106" s="21"/>
      <c r="F106" s="22"/>
      <c r="G106" s="22"/>
      <c r="H106" s="22"/>
      <c r="I106" s="22"/>
      <c r="J106" s="22"/>
      <c r="K106" s="22"/>
      <c r="L106" s="22"/>
      <c r="M106" s="22"/>
      <c r="N106" s="22"/>
      <c r="O106" s="22"/>
      <c r="P106" s="22"/>
      <c r="Q106" s="22"/>
      <c r="R106" s="22"/>
    </row>
    <row r="107" spans="1:20" x14ac:dyDescent="0.25">
      <c r="B107" s="25" t="s">
        <v>117</v>
      </c>
      <c r="C107" s="25"/>
      <c r="D107" s="25"/>
    </row>
    <row r="108" spans="1:20" x14ac:dyDescent="0.25">
      <c r="B108"/>
      <c r="C108"/>
      <c r="D108"/>
      <c r="E108"/>
      <c r="F108"/>
      <c r="S108"/>
      <c r="T108" s="3"/>
    </row>
    <row r="109" spans="1:20" x14ac:dyDescent="0.25">
      <c r="H109"/>
      <c r="I109"/>
      <c r="J109"/>
      <c r="K109"/>
      <c r="L109"/>
      <c r="P109" s="68"/>
      <c r="S109"/>
      <c r="T109" s="3"/>
    </row>
    <row r="110" spans="1:20" x14ac:dyDescent="0.25">
      <c r="H110"/>
      <c r="I110"/>
      <c r="J110"/>
      <c r="K110"/>
      <c r="L110" s="55" t="s">
        <v>108</v>
      </c>
      <c r="M110" s="45">
        <v>2022</v>
      </c>
      <c r="N110" s="45">
        <v>2023</v>
      </c>
      <c r="O110" s="45" t="s">
        <v>118</v>
      </c>
      <c r="P110" s="45" t="s">
        <v>119</v>
      </c>
      <c r="Q110" s="45" t="s">
        <v>120</v>
      </c>
      <c r="S110"/>
      <c r="T110" s="3"/>
    </row>
    <row r="111" spans="1:20" x14ac:dyDescent="0.25">
      <c r="H111"/>
      <c r="I111"/>
      <c r="J111"/>
      <c r="K111"/>
      <c r="L111" s="47" t="s">
        <v>121</v>
      </c>
      <c r="M111" s="46">
        <v>1421</v>
      </c>
      <c r="N111" s="46">
        <v>1883.31</v>
      </c>
      <c r="O111" s="46">
        <v>1883.31</v>
      </c>
      <c r="P111" s="46">
        <v>1883.31</v>
      </c>
      <c r="Q111" s="46">
        <v>1883.31</v>
      </c>
      <c r="S111"/>
      <c r="T111" s="3"/>
    </row>
    <row r="112" spans="1:20" ht="40.5" x14ac:dyDescent="0.25">
      <c r="H112"/>
      <c r="I112"/>
      <c r="J112"/>
      <c r="K112"/>
      <c r="L112" s="47" t="s">
        <v>122</v>
      </c>
      <c r="M112" s="46" t="s">
        <v>9</v>
      </c>
      <c r="N112" s="46">
        <v>0</v>
      </c>
      <c r="O112" s="46">
        <v>543.20000000000005</v>
      </c>
      <c r="P112" s="46">
        <v>637.20000000000005</v>
      </c>
      <c r="Q112" s="46">
        <v>637.20000000000005</v>
      </c>
      <c r="S112"/>
      <c r="T112" s="3"/>
    </row>
    <row r="113" spans="2:20" ht="40.5" x14ac:dyDescent="0.25">
      <c r="H113"/>
      <c r="I113"/>
      <c r="J113"/>
      <c r="K113"/>
      <c r="L113" s="47" t="s">
        <v>123</v>
      </c>
      <c r="M113" s="46" t="s">
        <v>9</v>
      </c>
      <c r="N113" s="46" t="s">
        <v>9</v>
      </c>
      <c r="O113" s="46" t="s">
        <v>9</v>
      </c>
      <c r="P113" s="46">
        <v>639</v>
      </c>
      <c r="Q113" s="46">
        <v>2818</v>
      </c>
      <c r="S113"/>
      <c r="T113" s="3"/>
    </row>
    <row r="114" spans="2:20" x14ac:dyDescent="0.25">
      <c r="H114"/>
      <c r="I114"/>
      <c r="J114"/>
      <c r="K114"/>
      <c r="L114" s="48" t="s">
        <v>124</v>
      </c>
      <c r="M114" s="49">
        <v>1421</v>
      </c>
      <c r="N114" s="49">
        <v>1883.31</v>
      </c>
      <c r="O114" s="49">
        <v>2426.5100000000002</v>
      </c>
      <c r="P114" s="49">
        <v>3159.51</v>
      </c>
      <c r="Q114" s="49">
        <v>5337.51</v>
      </c>
      <c r="R114" s="78"/>
      <c r="S114"/>
      <c r="T114" s="3"/>
    </row>
    <row r="115" spans="2:20" x14ac:dyDescent="0.25">
      <c r="H115"/>
      <c r="I115"/>
      <c r="J115"/>
      <c r="K115"/>
      <c r="L115"/>
      <c r="M115"/>
      <c r="N115"/>
      <c r="O115"/>
      <c r="P115"/>
      <c r="Q115"/>
      <c r="S115"/>
      <c r="T115" s="3"/>
    </row>
    <row r="116" spans="2:20" x14ac:dyDescent="0.25">
      <c r="H116"/>
      <c r="I116"/>
      <c r="J116"/>
      <c r="K116"/>
      <c r="L116" s="270" t="s">
        <v>109</v>
      </c>
      <c r="M116" s="268">
        <v>0</v>
      </c>
      <c r="N116" s="271">
        <v>276.62</v>
      </c>
      <c r="O116" s="271">
        <v>1879.27</v>
      </c>
      <c r="P116" s="271">
        <v>3711.866</v>
      </c>
      <c r="Q116" s="271">
        <v>5649.2699999999995</v>
      </c>
      <c r="S116"/>
      <c r="T116" s="3"/>
    </row>
    <row r="117" spans="2:20" x14ac:dyDescent="0.25">
      <c r="H117"/>
      <c r="I117"/>
      <c r="J117"/>
      <c r="K117"/>
      <c r="L117"/>
      <c r="M117"/>
      <c r="N117"/>
      <c r="O117"/>
      <c r="P117" s="91"/>
      <c r="Q117"/>
      <c r="S117"/>
      <c r="T117" s="3"/>
    </row>
    <row r="118" spans="2:20" x14ac:dyDescent="0.25">
      <c r="L118"/>
      <c r="M118"/>
      <c r="N118"/>
      <c r="O118"/>
      <c r="P118"/>
      <c r="Q118"/>
      <c r="S118"/>
      <c r="T118" s="3"/>
    </row>
    <row r="119" spans="2:20" x14ac:dyDescent="0.25">
      <c r="L119"/>
      <c r="M119"/>
      <c r="N119"/>
      <c r="O119"/>
      <c r="P119"/>
      <c r="Q119" s="91"/>
      <c r="S119"/>
      <c r="T119" s="3"/>
    </row>
    <row r="120" spans="2:20" ht="26.25" customHeight="1" x14ac:dyDescent="0.25">
      <c r="L120"/>
      <c r="M120"/>
      <c r="N120"/>
      <c r="O120"/>
      <c r="P120"/>
      <c r="Q120"/>
      <c r="R120"/>
    </row>
    <row r="121" spans="2:20" ht="27" customHeight="1" x14ac:dyDescent="0.25">
      <c r="B121" s="33" t="s">
        <v>125</v>
      </c>
      <c r="C121" s="21"/>
      <c r="D121" s="21"/>
      <c r="E121" s="21"/>
      <c r="F121" s="22"/>
      <c r="G121" s="22"/>
      <c r="H121" s="22"/>
      <c r="I121" s="22"/>
      <c r="J121" s="22"/>
      <c r="K121" s="22"/>
      <c r="L121" s="22"/>
      <c r="M121" s="22"/>
      <c r="N121" s="22"/>
      <c r="O121" s="22"/>
      <c r="P121" s="22"/>
      <c r="Q121" s="22"/>
      <c r="R121" s="22"/>
    </row>
    <row r="122" spans="2:20" x14ac:dyDescent="0.25">
      <c r="B122"/>
      <c r="C122"/>
      <c r="D122"/>
      <c r="E122"/>
      <c r="F122"/>
      <c r="G122"/>
      <c r="H122"/>
      <c r="N122"/>
      <c r="O122"/>
      <c r="P122"/>
      <c r="Q122"/>
      <c r="R122"/>
    </row>
    <row r="123" spans="2:20" ht="37.5" customHeight="1" x14ac:dyDescent="0.25">
      <c r="B123" s="290" t="s">
        <v>126</v>
      </c>
      <c r="C123" s="290"/>
      <c r="D123" s="290"/>
      <c r="E123" s="290"/>
      <c r="F123" s="290"/>
      <c r="G123" s="290"/>
      <c r="H123" s="290"/>
      <c r="I123" s="290"/>
      <c r="J123" s="290"/>
      <c r="K123" s="290"/>
      <c r="L123" s="290"/>
      <c r="M123" s="290"/>
      <c r="N123" s="290"/>
      <c r="O123"/>
      <c r="P123"/>
      <c r="Q123"/>
      <c r="R123"/>
    </row>
    <row r="124" spans="2:20" x14ac:dyDescent="0.25">
      <c r="N124"/>
      <c r="O124"/>
      <c r="P124"/>
      <c r="Q124"/>
      <c r="R124"/>
    </row>
    <row r="125" spans="2:20" x14ac:dyDescent="0.25">
      <c r="B125" s="3" t="s">
        <v>127</v>
      </c>
      <c r="N125"/>
      <c r="O125"/>
      <c r="P125"/>
      <c r="Q125"/>
      <c r="R125"/>
    </row>
    <row r="126" spans="2:20" x14ac:dyDescent="0.25">
      <c r="N126"/>
      <c r="O126"/>
      <c r="P126"/>
      <c r="Q126"/>
      <c r="R126"/>
    </row>
    <row r="127" spans="2:20" x14ac:dyDescent="0.3">
      <c r="B127" s="164" t="s">
        <v>128</v>
      </c>
      <c r="C127" s="54"/>
      <c r="D127" s="165" t="s">
        <v>129</v>
      </c>
      <c r="E127" s="165" t="s">
        <v>130</v>
      </c>
      <c r="N127"/>
      <c r="O127"/>
      <c r="P127"/>
      <c r="Q127"/>
      <c r="R127"/>
    </row>
    <row r="128" spans="2:20" x14ac:dyDescent="0.3">
      <c r="B128" s="54" t="s">
        <v>224</v>
      </c>
      <c r="C128" s="54"/>
      <c r="D128" s="166">
        <v>1.1037999999999999</v>
      </c>
      <c r="E128" s="166">
        <v>0.27570995312930796</v>
      </c>
      <c r="N128"/>
      <c r="O128"/>
      <c r="P128"/>
      <c r="Q128"/>
      <c r="R128"/>
    </row>
    <row r="129" spans="2:18" x14ac:dyDescent="0.3">
      <c r="B129" s="54" t="s">
        <v>225</v>
      </c>
      <c r="C129" s="54"/>
      <c r="D129" s="166">
        <v>0.93755859741233827</v>
      </c>
      <c r="E129" s="166">
        <v>0.28344671201814059</v>
      </c>
      <c r="N129"/>
      <c r="O129"/>
      <c r="P129"/>
      <c r="Q129"/>
      <c r="R129"/>
    </row>
    <row r="130" spans="2:18" x14ac:dyDescent="0.3">
      <c r="B130" s="54"/>
      <c r="C130" s="54"/>
      <c r="D130" s="54"/>
      <c r="E130" s="54"/>
      <c r="N130"/>
      <c r="O130"/>
      <c r="P130"/>
      <c r="Q130"/>
      <c r="R130"/>
    </row>
    <row r="131" spans="2:18" x14ac:dyDescent="0.3">
      <c r="B131" s="164" t="s">
        <v>131</v>
      </c>
      <c r="C131" s="54"/>
      <c r="D131" s="54"/>
      <c r="E131" s="54"/>
      <c r="N131"/>
      <c r="O131"/>
      <c r="P131"/>
      <c r="Q131"/>
      <c r="R131"/>
    </row>
    <row r="132" spans="2:18" x14ac:dyDescent="0.3">
      <c r="B132" s="167" t="s">
        <v>226</v>
      </c>
      <c r="C132" s="54"/>
      <c r="D132" s="166">
        <v>1.0745715171051089</v>
      </c>
      <c r="E132" s="166">
        <v>0.26157467957101754</v>
      </c>
      <c r="N132"/>
      <c r="O132"/>
      <c r="P132"/>
      <c r="Q132"/>
      <c r="R132"/>
    </row>
    <row r="133" spans="2:18" x14ac:dyDescent="0.3">
      <c r="B133" s="167" t="s">
        <v>227</v>
      </c>
      <c r="C133" s="54"/>
      <c r="D133" s="166">
        <v>1.0665529010238908</v>
      </c>
      <c r="E133" s="166">
        <v>0.28417163967036091</v>
      </c>
      <c r="N133"/>
      <c r="O133"/>
      <c r="P133"/>
      <c r="Q133"/>
      <c r="R133"/>
    </row>
    <row r="134" spans="2:18" x14ac:dyDescent="0.3">
      <c r="B134" s="54"/>
      <c r="C134" s="54"/>
      <c r="D134" s="54"/>
      <c r="E134" s="54"/>
      <c r="F134" s="54"/>
      <c r="N134"/>
      <c r="O134"/>
      <c r="P134"/>
      <c r="Q134"/>
      <c r="R134"/>
    </row>
    <row r="135" spans="2:18" x14ac:dyDescent="0.25">
      <c r="B135"/>
      <c r="C135"/>
      <c r="D135"/>
      <c r="E135"/>
      <c r="F135"/>
      <c r="G135"/>
      <c r="N135"/>
      <c r="O135"/>
      <c r="P135"/>
      <c r="Q135"/>
      <c r="R135"/>
    </row>
    <row r="136" spans="2:18" x14ac:dyDescent="0.25">
      <c r="B136"/>
      <c r="C136"/>
      <c r="D136"/>
      <c r="E136" s="97"/>
      <c r="F136"/>
      <c r="G136"/>
      <c r="N136"/>
      <c r="O136"/>
      <c r="P136"/>
      <c r="Q136"/>
      <c r="R136"/>
    </row>
    <row r="137" spans="2:18" x14ac:dyDescent="0.25">
      <c r="B137"/>
      <c r="C137"/>
      <c r="D137"/>
      <c r="E137" s="97"/>
      <c r="F137"/>
      <c r="G137"/>
      <c r="K137" s="96"/>
      <c r="N137"/>
      <c r="O137"/>
      <c r="P137"/>
      <c r="Q137"/>
      <c r="R137"/>
    </row>
    <row r="138" spans="2:18" x14ac:dyDescent="0.25">
      <c r="E138" s="97"/>
      <c r="N138"/>
      <c r="O138"/>
      <c r="P138"/>
      <c r="Q138"/>
      <c r="R138"/>
    </row>
    <row r="139" spans="2:18" x14ac:dyDescent="0.25">
      <c r="E139"/>
      <c r="N139"/>
      <c r="O139"/>
      <c r="P139"/>
      <c r="Q139"/>
      <c r="R139"/>
    </row>
    <row r="140" spans="2:18" x14ac:dyDescent="0.25">
      <c r="N140"/>
      <c r="O140"/>
      <c r="P140"/>
      <c r="Q140"/>
      <c r="R140"/>
    </row>
    <row r="141" spans="2:18" x14ac:dyDescent="0.25">
      <c r="D141" s="272"/>
      <c r="E141" s="272"/>
      <c r="N141"/>
      <c r="O141"/>
      <c r="P141"/>
      <c r="Q141"/>
      <c r="R141"/>
    </row>
    <row r="142" spans="2:18" x14ac:dyDescent="0.25">
      <c r="N142"/>
      <c r="O142"/>
      <c r="P142"/>
      <c r="Q142"/>
      <c r="R142"/>
    </row>
    <row r="143" spans="2:18" x14ac:dyDescent="0.25"/>
    <row r="144" spans="2:18"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sheetData>
  <mergeCells count="26">
    <mergeCell ref="C82:E82"/>
    <mergeCell ref="F25:G25"/>
    <mergeCell ref="O6:P6"/>
    <mergeCell ref="Q65:S65"/>
    <mergeCell ref="Q67:S67"/>
    <mergeCell ref="B58:M58"/>
    <mergeCell ref="B6:B7"/>
    <mergeCell ref="C6:C7"/>
    <mergeCell ref="E6:F6"/>
    <mergeCell ref="G6:H6"/>
    <mergeCell ref="I6:J6"/>
    <mergeCell ref="C25:C26"/>
    <mergeCell ref="E25:E26"/>
    <mergeCell ref="B56:M57"/>
    <mergeCell ref="K6:L6"/>
    <mergeCell ref="M6:N6"/>
    <mergeCell ref="H25:I25"/>
    <mergeCell ref="P75:R75"/>
    <mergeCell ref="D6:D7"/>
    <mergeCell ref="D25:D26"/>
    <mergeCell ref="P84:S84"/>
    <mergeCell ref="P85:S85"/>
    <mergeCell ref="P86:S86"/>
    <mergeCell ref="B123:N123"/>
    <mergeCell ref="B103:N103"/>
    <mergeCell ref="B94:O94"/>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tabColor theme="3"/>
  </sheetPr>
  <dimension ref="A1:W55"/>
  <sheetViews>
    <sheetView showGridLines="0" topLeftCell="G11" zoomScale="85" zoomScaleNormal="85" workbookViewId="0">
      <selection activeCell="N27" sqref="N27"/>
    </sheetView>
  </sheetViews>
  <sheetFormatPr defaultColWidth="0" defaultRowHeight="15" zeroHeight="1" x14ac:dyDescent="0.25"/>
  <cols>
    <col min="1" max="1" width="4.42578125" customWidth="1"/>
    <col min="2" max="2" width="39.5703125" bestFit="1" customWidth="1"/>
    <col min="3" max="3" width="23.5703125" style="39" customWidth="1"/>
    <col min="4" max="4" width="32.7109375" style="39" customWidth="1"/>
    <col min="5" max="12" width="23.5703125" style="39" customWidth="1"/>
    <col min="13" max="13" width="59.42578125" style="39" customWidth="1"/>
    <col min="14" max="14" width="107.5703125" style="39" customWidth="1"/>
    <col min="15" max="15" width="8.7109375" customWidth="1"/>
    <col min="16" max="23" width="0" hidden="1" customWidth="1"/>
    <col min="24" max="16384" width="8.7109375" hidden="1"/>
  </cols>
  <sheetData>
    <row r="1" spans="2:23" x14ac:dyDescent="0.25">
      <c r="C1"/>
      <c r="D1"/>
      <c r="E1"/>
      <c r="F1"/>
      <c r="G1"/>
    </row>
    <row r="2" spans="2:23" ht="26.25" x14ac:dyDescent="0.55000000000000004">
      <c r="M2" s="122"/>
      <c r="N2" s="121"/>
    </row>
    <row r="3" spans="2:23" s="3" customFormat="1" ht="27" customHeight="1" x14ac:dyDescent="0.25">
      <c r="B3" s="21" t="s">
        <v>132</v>
      </c>
      <c r="C3" s="34"/>
      <c r="D3" s="34"/>
      <c r="E3" s="34"/>
      <c r="F3" s="34"/>
      <c r="G3" s="34"/>
      <c r="H3" s="35"/>
      <c r="I3" s="35"/>
      <c r="J3" s="35"/>
      <c r="K3" s="35"/>
      <c r="L3" s="35"/>
      <c r="M3" s="35"/>
      <c r="N3" s="35"/>
      <c r="O3"/>
      <c r="P3"/>
      <c r="Q3"/>
      <c r="R3"/>
      <c r="S3"/>
      <c r="T3"/>
      <c r="U3"/>
      <c r="V3"/>
      <c r="W3"/>
    </row>
    <row r="4" spans="2:23" x14ac:dyDescent="0.25"/>
    <row r="5" spans="2:23" x14ac:dyDescent="0.25">
      <c r="L5"/>
    </row>
    <row r="6" spans="2:23" ht="63.6" customHeight="1" x14ac:dyDescent="0.25">
      <c r="B6" s="44" t="s">
        <v>133</v>
      </c>
      <c r="C6" s="29" t="s">
        <v>27</v>
      </c>
      <c r="D6" s="29" t="s">
        <v>134</v>
      </c>
      <c r="E6" s="29" t="s">
        <v>61</v>
      </c>
      <c r="F6" s="29" t="s">
        <v>135</v>
      </c>
      <c r="G6" s="29" t="s">
        <v>136</v>
      </c>
      <c r="H6" s="29" t="s">
        <v>30</v>
      </c>
      <c r="I6" s="29" t="s">
        <v>137</v>
      </c>
      <c r="J6" s="29" t="s">
        <v>138</v>
      </c>
      <c r="K6" s="29" t="s">
        <v>139</v>
      </c>
      <c r="L6" s="5" t="s">
        <v>140</v>
      </c>
      <c r="M6" s="30" t="s">
        <v>141</v>
      </c>
      <c r="N6" s="30" t="s">
        <v>70</v>
      </c>
    </row>
    <row r="7" spans="2:23" ht="21.95" customHeight="1" x14ac:dyDescent="0.25">
      <c r="B7" s="314" t="s">
        <v>142</v>
      </c>
      <c r="C7" s="37" t="s">
        <v>32</v>
      </c>
      <c r="D7" s="37" t="s">
        <v>143</v>
      </c>
      <c r="E7" s="37" t="s">
        <v>32</v>
      </c>
      <c r="F7" s="37">
        <v>109</v>
      </c>
      <c r="G7" s="37" t="s">
        <v>9</v>
      </c>
      <c r="H7" s="70">
        <v>0.41</v>
      </c>
      <c r="I7" s="58" t="s">
        <v>144</v>
      </c>
      <c r="J7" s="37">
        <v>18</v>
      </c>
      <c r="K7" s="37" t="s">
        <v>145</v>
      </c>
      <c r="L7" s="162">
        <v>108</v>
      </c>
      <c r="M7" s="37" t="s">
        <v>146</v>
      </c>
      <c r="N7" s="73"/>
      <c r="P7" s="36"/>
      <c r="Q7" s="36"/>
      <c r="R7" s="36"/>
      <c r="S7" s="37"/>
      <c r="T7" s="36"/>
      <c r="U7" s="38"/>
    </row>
    <row r="8" spans="2:23" ht="21.95" customHeight="1" x14ac:dyDescent="0.25">
      <c r="B8" s="314"/>
      <c r="C8" s="37" t="s">
        <v>32</v>
      </c>
      <c r="D8" s="37" t="s">
        <v>33</v>
      </c>
      <c r="E8" s="37" t="s">
        <v>32</v>
      </c>
      <c r="F8" s="37">
        <v>55</v>
      </c>
      <c r="G8" s="37" t="s">
        <v>9</v>
      </c>
      <c r="H8" s="70">
        <v>0.9</v>
      </c>
      <c r="I8" s="58" t="s">
        <v>144</v>
      </c>
      <c r="J8" s="37">
        <v>12</v>
      </c>
      <c r="K8" s="37" t="s">
        <v>145</v>
      </c>
      <c r="L8" s="162">
        <v>191</v>
      </c>
      <c r="M8" s="37" t="s">
        <v>146</v>
      </c>
      <c r="N8" s="73"/>
    </row>
    <row r="9" spans="2:23" ht="21.95" customHeight="1" x14ac:dyDescent="0.25">
      <c r="B9" s="314"/>
      <c r="C9" s="37" t="s">
        <v>32</v>
      </c>
      <c r="D9" s="37" t="s">
        <v>34</v>
      </c>
      <c r="E9" s="37" t="s">
        <v>32</v>
      </c>
      <c r="F9" s="37">
        <v>42</v>
      </c>
      <c r="G9" s="37" t="s">
        <v>9</v>
      </c>
      <c r="H9" s="70">
        <v>0.75</v>
      </c>
      <c r="I9" s="58" t="s">
        <v>144</v>
      </c>
      <c r="J9" s="37" t="s">
        <v>97</v>
      </c>
      <c r="K9" s="37" t="s">
        <v>145</v>
      </c>
      <c r="L9" s="37">
        <v>61</v>
      </c>
      <c r="M9" s="37" t="s">
        <v>146</v>
      </c>
      <c r="N9" s="73"/>
    </row>
    <row r="10" spans="2:23" ht="21.95" customHeight="1" x14ac:dyDescent="0.25">
      <c r="B10" s="314"/>
      <c r="C10" s="37" t="s">
        <v>32</v>
      </c>
      <c r="D10" s="37" t="s">
        <v>147</v>
      </c>
      <c r="E10" s="37" t="s">
        <v>32</v>
      </c>
      <c r="F10" s="37">
        <v>31</v>
      </c>
      <c r="G10" s="37" t="s">
        <v>9</v>
      </c>
      <c r="H10" s="70">
        <v>0.98</v>
      </c>
      <c r="I10" s="58" t="s">
        <v>144</v>
      </c>
      <c r="J10" s="61" t="s">
        <v>148</v>
      </c>
      <c r="K10" s="37" t="s">
        <v>145</v>
      </c>
      <c r="L10" s="37">
        <v>344</v>
      </c>
      <c r="M10" s="37" t="s">
        <v>146</v>
      </c>
      <c r="N10" s="73"/>
    </row>
    <row r="11" spans="2:23" ht="21.95" customHeight="1" x14ac:dyDescent="0.25">
      <c r="B11" s="314"/>
      <c r="C11" s="37" t="s">
        <v>32</v>
      </c>
      <c r="D11" s="37" t="s">
        <v>149</v>
      </c>
      <c r="E11" s="37" t="s">
        <v>32</v>
      </c>
      <c r="F11" s="37">
        <f>113+35-32</f>
        <v>116</v>
      </c>
      <c r="G11" s="37">
        <f>211+66-55</f>
        <v>222</v>
      </c>
      <c r="H11" s="70">
        <v>0.79</v>
      </c>
      <c r="I11" s="58" t="s">
        <v>150</v>
      </c>
      <c r="J11" s="37" t="s">
        <v>9</v>
      </c>
      <c r="K11" s="37" t="s">
        <v>151</v>
      </c>
      <c r="L11" s="37" t="s">
        <v>152</v>
      </c>
      <c r="M11" s="37" t="s">
        <v>152</v>
      </c>
      <c r="N11" s="73"/>
    </row>
    <row r="12" spans="2:23" ht="21.95" customHeight="1" x14ac:dyDescent="0.25">
      <c r="B12" s="314"/>
      <c r="C12" s="37" t="s">
        <v>32</v>
      </c>
      <c r="D12" s="37" t="s">
        <v>57</v>
      </c>
      <c r="E12" s="37" t="s">
        <v>32</v>
      </c>
      <c r="F12" s="37">
        <v>32</v>
      </c>
      <c r="G12" s="37">
        <v>55</v>
      </c>
      <c r="H12" s="70">
        <v>0.9</v>
      </c>
      <c r="I12" s="58" t="s">
        <v>144</v>
      </c>
      <c r="J12" s="37">
        <v>20</v>
      </c>
      <c r="K12" s="37" t="s">
        <v>145</v>
      </c>
      <c r="L12" s="37">
        <v>61</v>
      </c>
      <c r="M12" s="37" t="s">
        <v>146</v>
      </c>
      <c r="N12" s="73"/>
    </row>
    <row r="13" spans="2:23" ht="21.95" customHeight="1" x14ac:dyDescent="0.25">
      <c r="B13" s="314"/>
      <c r="C13" s="37" t="s">
        <v>32</v>
      </c>
      <c r="D13" s="37" t="s">
        <v>153</v>
      </c>
      <c r="E13" s="37" t="s">
        <v>32</v>
      </c>
      <c r="F13" s="37">
        <v>207</v>
      </c>
      <c r="G13" s="37" t="s">
        <v>9</v>
      </c>
      <c r="H13" s="70">
        <v>0.54</v>
      </c>
      <c r="I13" s="58" t="s">
        <v>144</v>
      </c>
      <c r="J13" s="37">
        <v>20</v>
      </c>
      <c r="K13" s="37" t="s">
        <v>145</v>
      </c>
      <c r="L13" s="37">
        <v>99</v>
      </c>
      <c r="M13" s="56" t="s">
        <v>146</v>
      </c>
      <c r="N13" s="73"/>
    </row>
    <row r="14" spans="2:23" ht="20.25" x14ac:dyDescent="0.25">
      <c r="B14" s="314"/>
      <c r="C14" s="37" t="s">
        <v>17</v>
      </c>
      <c r="D14" s="37" t="s">
        <v>38</v>
      </c>
      <c r="E14" s="37" t="s">
        <v>99</v>
      </c>
      <c r="F14" s="37">
        <v>329</v>
      </c>
      <c r="G14" s="37" t="s">
        <v>9</v>
      </c>
      <c r="H14" s="70">
        <v>0.72</v>
      </c>
      <c r="I14" s="37" t="s">
        <v>154</v>
      </c>
      <c r="J14" s="37" t="s">
        <v>9</v>
      </c>
      <c r="K14" s="37" t="s">
        <v>9</v>
      </c>
      <c r="L14" s="37" t="s">
        <v>9</v>
      </c>
      <c r="M14" s="37" t="s">
        <v>9</v>
      </c>
      <c r="N14" s="73"/>
    </row>
    <row r="15" spans="2:23" ht="21.95" customHeight="1" x14ac:dyDescent="0.25">
      <c r="B15" s="314"/>
      <c r="C15" s="37" t="s">
        <v>17</v>
      </c>
      <c r="D15" s="37" t="s">
        <v>39</v>
      </c>
      <c r="E15" s="37" t="s">
        <v>155</v>
      </c>
      <c r="F15" s="37">
        <v>372</v>
      </c>
      <c r="G15" s="37" t="s">
        <v>9</v>
      </c>
      <c r="H15" s="70">
        <v>0.55000000000000004</v>
      </c>
      <c r="I15" s="58" t="s">
        <v>150</v>
      </c>
      <c r="J15" s="37">
        <v>9</v>
      </c>
      <c r="K15" s="37" t="s">
        <v>151</v>
      </c>
      <c r="L15" s="37" t="s">
        <v>152</v>
      </c>
      <c r="M15" s="37" t="s">
        <v>152</v>
      </c>
      <c r="N15" s="73" t="s">
        <v>156</v>
      </c>
    </row>
    <row r="16" spans="2:23" ht="41.1" customHeight="1" x14ac:dyDescent="0.25">
      <c r="B16" s="314"/>
      <c r="C16" s="37" t="s">
        <v>17</v>
      </c>
      <c r="D16" s="37" t="s">
        <v>40</v>
      </c>
      <c r="E16" s="37" t="s">
        <v>155</v>
      </c>
      <c r="F16" s="37">
        <v>116</v>
      </c>
      <c r="G16" s="37" t="s">
        <v>9</v>
      </c>
      <c r="H16" s="70">
        <v>0.69</v>
      </c>
      <c r="I16" s="58" t="s">
        <v>150</v>
      </c>
      <c r="J16" s="37">
        <v>9</v>
      </c>
      <c r="K16" s="37" t="s">
        <v>151</v>
      </c>
      <c r="L16" s="37" t="s">
        <v>152</v>
      </c>
      <c r="M16" s="37" t="s">
        <v>152</v>
      </c>
      <c r="N16" s="73" t="s">
        <v>157</v>
      </c>
    </row>
    <row r="17" spans="2:18" ht="21.95" customHeight="1" x14ac:dyDescent="0.25">
      <c r="B17" s="314"/>
      <c r="C17" s="37" t="s">
        <v>17</v>
      </c>
      <c r="D17" s="37" t="s">
        <v>41</v>
      </c>
      <c r="E17" s="37" t="s">
        <v>158</v>
      </c>
      <c r="F17" s="37">
        <v>14</v>
      </c>
      <c r="G17" s="37" t="s">
        <v>9</v>
      </c>
      <c r="H17" s="70">
        <v>0.501</v>
      </c>
      <c r="I17" s="58" t="s">
        <v>144</v>
      </c>
      <c r="J17" s="37">
        <v>9</v>
      </c>
      <c r="K17" s="37" t="s">
        <v>145</v>
      </c>
      <c r="L17" s="37">
        <v>96</v>
      </c>
      <c r="M17" s="37" t="s">
        <v>159</v>
      </c>
      <c r="N17" s="73"/>
    </row>
    <row r="18" spans="2:18" ht="21.95" customHeight="1" x14ac:dyDescent="0.25">
      <c r="B18" s="314"/>
      <c r="C18" s="37" t="s">
        <v>44</v>
      </c>
      <c r="D18" s="37" t="s">
        <v>43</v>
      </c>
      <c r="E18" s="37" t="s">
        <v>160</v>
      </c>
      <c r="F18" s="37">
        <v>105</v>
      </c>
      <c r="G18" s="37" t="s">
        <v>9</v>
      </c>
      <c r="H18" s="70">
        <v>0.6</v>
      </c>
      <c r="I18" s="58" t="s">
        <v>144</v>
      </c>
      <c r="J18" s="37">
        <v>10</v>
      </c>
      <c r="K18" s="37" t="s">
        <v>145</v>
      </c>
      <c r="L18" s="37">
        <v>101</v>
      </c>
      <c r="M18" s="37" t="s">
        <v>161</v>
      </c>
      <c r="N18" s="73"/>
    </row>
    <row r="19" spans="2:18" ht="21.95" customHeight="1" x14ac:dyDescent="0.25">
      <c r="B19" s="314"/>
      <c r="C19" s="37" t="s">
        <v>44</v>
      </c>
      <c r="D19" s="37" t="s">
        <v>45</v>
      </c>
      <c r="E19" s="37" t="s">
        <v>81</v>
      </c>
      <c r="F19" s="37">
        <v>105</v>
      </c>
      <c r="G19" s="37" t="s">
        <v>9</v>
      </c>
      <c r="H19" s="70">
        <v>0.501</v>
      </c>
      <c r="I19" s="58" t="s">
        <v>144</v>
      </c>
      <c r="J19" s="37">
        <v>8</v>
      </c>
      <c r="K19" s="37" t="s">
        <v>145</v>
      </c>
      <c r="L19" s="162">
        <v>119</v>
      </c>
      <c r="M19" s="37" t="s">
        <v>162</v>
      </c>
      <c r="N19" s="73"/>
    </row>
    <row r="20" spans="2:18" ht="42" customHeight="1" x14ac:dyDescent="0.25">
      <c r="B20" s="314"/>
      <c r="C20" s="37" t="s">
        <v>44</v>
      </c>
      <c r="D20" s="37" t="s">
        <v>46</v>
      </c>
      <c r="E20" s="37" t="s">
        <v>163</v>
      </c>
      <c r="F20" s="37">
        <v>49</v>
      </c>
      <c r="G20" s="37" t="s">
        <v>9</v>
      </c>
      <c r="H20" s="70">
        <v>0.501</v>
      </c>
      <c r="I20" s="58" t="s">
        <v>144</v>
      </c>
      <c r="J20" s="37">
        <v>9</v>
      </c>
      <c r="K20" s="37" t="s">
        <v>145</v>
      </c>
      <c r="L20" s="37">
        <v>136</v>
      </c>
      <c r="M20" s="37" t="s">
        <v>164</v>
      </c>
      <c r="N20" s="53"/>
    </row>
    <row r="21" spans="2:18" ht="21.95" customHeight="1" x14ac:dyDescent="0.25">
      <c r="B21" s="314"/>
      <c r="C21" s="37" t="s">
        <v>44</v>
      </c>
      <c r="D21" s="37" t="s">
        <v>47</v>
      </c>
      <c r="E21" s="37" t="s">
        <v>77</v>
      </c>
      <c r="F21" s="37">
        <v>57</v>
      </c>
      <c r="G21" s="37" t="s">
        <v>9</v>
      </c>
      <c r="H21" s="70">
        <v>0.501</v>
      </c>
      <c r="I21" s="58" t="s">
        <v>144</v>
      </c>
      <c r="J21" s="37">
        <v>15</v>
      </c>
      <c r="K21" s="37" t="s">
        <v>145</v>
      </c>
      <c r="L21" s="37">
        <v>127</v>
      </c>
      <c r="M21" s="37" t="s">
        <v>165</v>
      </c>
      <c r="N21" s="53" t="s">
        <v>166</v>
      </c>
    </row>
    <row r="22" spans="2:18" ht="39.6" customHeight="1" x14ac:dyDescent="0.25">
      <c r="B22" s="314"/>
      <c r="C22" s="37" t="s">
        <v>44</v>
      </c>
      <c r="D22" s="37" t="s">
        <v>48</v>
      </c>
      <c r="E22" s="37" t="s">
        <v>77</v>
      </c>
      <c r="F22" s="52">
        <v>26</v>
      </c>
      <c r="G22" s="37" t="s">
        <v>9</v>
      </c>
      <c r="H22" s="70">
        <v>1</v>
      </c>
      <c r="I22" s="58" t="s">
        <v>144</v>
      </c>
      <c r="J22" s="37">
        <v>14</v>
      </c>
      <c r="K22" s="37" t="s">
        <v>145</v>
      </c>
      <c r="L22" s="37">
        <v>85</v>
      </c>
      <c r="M22" s="37" t="s">
        <v>165</v>
      </c>
      <c r="N22" s="53"/>
    </row>
    <row r="23" spans="2:18" ht="39.6" customHeight="1" x14ac:dyDescent="0.25">
      <c r="B23" s="314"/>
      <c r="C23" s="37" t="s">
        <v>167</v>
      </c>
      <c r="D23" s="37" t="s">
        <v>50</v>
      </c>
      <c r="E23" s="37" t="s">
        <v>168</v>
      </c>
      <c r="F23" s="37">
        <v>106</v>
      </c>
      <c r="G23" s="37" t="s">
        <v>9</v>
      </c>
      <c r="H23" s="70">
        <v>1</v>
      </c>
      <c r="I23" s="58" t="s">
        <v>150</v>
      </c>
      <c r="J23" s="37">
        <v>19</v>
      </c>
      <c r="K23" s="37" t="s">
        <v>151</v>
      </c>
      <c r="L23" s="37" t="s">
        <v>152</v>
      </c>
      <c r="M23" s="37" t="s">
        <v>169</v>
      </c>
      <c r="N23" s="53"/>
    </row>
    <row r="24" spans="2:18" ht="39.6" customHeight="1" x14ac:dyDescent="0.25">
      <c r="B24" s="314"/>
      <c r="C24" s="41" t="s">
        <v>32</v>
      </c>
      <c r="D24" s="41" t="s">
        <v>21</v>
      </c>
      <c r="E24" s="41" t="s">
        <v>32</v>
      </c>
      <c r="F24" s="41">
        <v>12</v>
      </c>
      <c r="G24" s="41" t="s">
        <v>9</v>
      </c>
      <c r="H24" s="71">
        <v>0.5</v>
      </c>
      <c r="I24" s="126" t="s">
        <v>144</v>
      </c>
      <c r="J24" s="41" t="s">
        <v>170</v>
      </c>
      <c r="K24" s="41" t="s">
        <v>145</v>
      </c>
      <c r="L24" s="41">
        <v>69</v>
      </c>
      <c r="M24" s="41" t="s">
        <v>146</v>
      </c>
      <c r="N24" s="53"/>
    </row>
    <row r="25" spans="2:18" ht="21.95" customHeight="1" x14ac:dyDescent="0.25">
      <c r="B25" s="308" t="s">
        <v>171</v>
      </c>
      <c r="C25" s="37" t="s">
        <v>167</v>
      </c>
      <c r="D25" s="37" t="s">
        <v>221</v>
      </c>
      <c r="E25" s="37" t="s">
        <v>172</v>
      </c>
      <c r="F25" s="37">
        <v>364</v>
      </c>
      <c r="G25" s="52" t="s">
        <v>9</v>
      </c>
      <c r="H25" s="89">
        <v>1</v>
      </c>
      <c r="I25" s="58" t="s">
        <v>150</v>
      </c>
      <c r="J25" s="37">
        <v>20</v>
      </c>
      <c r="K25" s="37" t="s">
        <v>151</v>
      </c>
      <c r="L25" s="37" t="s">
        <v>152</v>
      </c>
      <c r="M25" s="56" t="s">
        <v>173</v>
      </c>
      <c r="N25" s="53"/>
    </row>
    <row r="26" spans="2:18" ht="21.95" customHeight="1" x14ac:dyDescent="0.25">
      <c r="B26" s="309"/>
      <c r="C26" s="37" t="s">
        <v>167</v>
      </c>
      <c r="D26" s="37" t="s">
        <v>222</v>
      </c>
      <c r="E26" s="37" t="s">
        <v>172</v>
      </c>
      <c r="F26" s="37" t="s">
        <v>9</v>
      </c>
      <c r="G26" s="52">
        <v>1200</v>
      </c>
      <c r="H26" s="89">
        <v>1</v>
      </c>
      <c r="I26" s="58" t="s">
        <v>150</v>
      </c>
      <c r="J26" s="37">
        <v>20</v>
      </c>
      <c r="K26" s="37" t="s">
        <v>151</v>
      </c>
      <c r="L26" s="37" t="s">
        <v>152</v>
      </c>
      <c r="M26" s="56" t="s">
        <v>173</v>
      </c>
      <c r="N26" s="53"/>
    </row>
    <row r="27" spans="2:18" ht="21.95" customHeight="1" x14ac:dyDescent="0.25">
      <c r="B27" s="309"/>
      <c r="C27" s="37" t="s">
        <v>32</v>
      </c>
      <c r="D27" s="37" t="s">
        <v>174</v>
      </c>
      <c r="E27" s="37" t="s">
        <v>32</v>
      </c>
      <c r="F27" s="37">
        <v>100</v>
      </c>
      <c r="G27" s="37">
        <v>316</v>
      </c>
      <c r="H27" s="70">
        <v>0.64</v>
      </c>
      <c r="I27" s="58" t="s">
        <v>150</v>
      </c>
      <c r="J27" s="37" t="s">
        <v>9</v>
      </c>
      <c r="K27" s="37" t="s">
        <v>9</v>
      </c>
      <c r="L27" s="37" t="s">
        <v>9</v>
      </c>
      <c r="M27" s="37" t="s">
        <v>152</v>
      </c>
      <c r="N27" s="53"/>
    </row>
    <row r="28" spans="2:18" ht="33.950000000000003" customHeight="1" x14ac:dyDescent="0.25">
      <c r="B28" s="309"/>
      <c r="C28" s="37" t="s">
        <v>44</v>
      </c>
      <c r="D28" s="37" t="s">
        <v>80</v>
      </c>
      <c r="E28" s="37" t="s">
        <v>81</v>
      </c>
      <c r="F28" s="37">
        <v>94</v>
      </c>
      <c r="G28" s="37" t="s">
        <v>9</v>
      </c>
      <c r="H28" s="70">
        <v>1</v>
      </c>
      <c r="I28" s="58" t="s">
        <v>144</v>
      </c>
      <c r="J28" s="37">
        <v>15</v>
      </c>
      <c r="K28" s="37" t="s">
        <v>145</v>
      </c>
      <c r="L28" s="52">
        <v>73</v>
      </c>
      <c r="M28" s="37" t="s">
        <v>162</v>
      </c>
      <c r="N28" s="53" t="s">
        <v>176</v>
      </c>
    </row>
    <row r="29" spans="2:18" ht="21.95" customHeight="1" x14ac:dyDescent="0.25">
      <c r="B29" s="309"/>
      <c r="C29" s="37" t="s">
        <v>44</v>
      </c>
      <c r="D29" s="37" t="s">
        <v>76</v>
      </c>
      <c r="E29" s="37" t="s">
        <v>77</v>
      </c>
      <c r="F29" s="52">
        <v>60</v>
      </c>
      <c r="G29" s="37" t="s">
        <v>9</v>
      </c>
      <c r="H29" s="70">
        <v>1</v>
      </c>
      <c r="I29" s="37" t="s">
        <v>154</v>
      </c>
      <c r="J29" s="37" t="s">
        <v>9</v>
      </c>
      <c r="K29" s="37" t="s">
        <v>9</v>
      </c>
      <c r="L29" s="37" t="s">
        <v>9</v>
      </c>
      <c r="M29" s="56" t="s">
        <v>9</v>
      </c>
      <c r="N29" s="40"/>
    </row>
    <row r="30" spans="2:18" ht="36.950000000000003" customHeight="1" x14ac:dyDescent="0.25">
      <c r="B30" s="310"/>
      <c r="C30" s="37" t="s">
        <v>32</v>
      </c>
      <c r="D30" s="37" t="s">
        <v>21</v>
      </c>
      <c r="E30" s="37" t="s">
        <v>32</v>
      </c>
      <c r="F30" s="52">
        <v>19</v>
      </c>
      <c r="G30" s="37">
        <v>87</v>
      </c>
      <c r="H30" s="70">
        <v>0.501</v>
      </c>
      <c r="I30" s="58" t="s">
        <v>175</v>
      </c>
      <c r="J30" s="37" t="s">
        <v>9</v>
      </c>
      <c r="K30" s="37" t="s">
        <v>9</v>
      </c>
      <c r="L30" s="37" t="s">
        <v>9</v>
      </c>
      <c r="M30" s="56" t="s">
        <v>9</v>
      </c>
      <c r="N30" s="53" t="s">
        <v>177</v>
      </c>
    </row>
    <row r="31" spans="2:18" ht="20.25" x14ac:dyDescent="0.25">
      <c r="B31" s="311" t="s">
        <v>178</v>
      </c>
      <c r="C31" s="100" t="s">
        <v>167</v>
      </c>
      <c r="D31" s="100" t="s">
        <v>87</v>
      </c>
      <c r="E31" s="100" t="s">
        <v>179</v>
      </c>
      <c r="F31" s="102">
        <v>1211</v>
      </c>
      <c r="G31" s="100">
        <v>824</v>
      </c>
      <c r="H31" s="101">
        <v>1</v>
      </c>
      <c r="I31" s="100" t="s">
        <v>150</v>
      </c>
      <c r="J31" s="100">
        <v>20</v>
      </c>
      <c r="K31" s="100" t="s">
        <v>151</v>
      </c>
      <c r="L31" s="100" t="s">
        <v>152</v>
      </c>
      <c r="M31" s="163" t="s">
        <v>180</v>
      </c>
      <c r="N31" s="254" t="s">
        <v>181</v>
      </c>
      <c r="P31" s="38"/>
      <c r="Q31" s="38"/>
      <c r="R31" s="38"/>
    </row>
    <row r="32" spans="2:18" ht="20.25" x14ac:dyDescent="0.25">
      <c r="B32" s="312"/>
      <c r="C32" s="37" t="s">
        <v>167</v>
      </c>
      <c r="D32" s="37" t="s">
        <v>91</v>
      </c>
      <c r="E32" s="37" t="s">
        <v>179</v>
      </c>
      <c r="F32" s="37">
        <v>294</v>
      </c>
      <c r="G32" s="37">
        <v>940</v>
      </c>
      <c r="H32" s="89">
        <v>1</v>
      </c>
      <c r="I32" s="233" t="s">
        <v>150</v>
      </c>
      <c r="J32" s="37">
        <v>20</v>
      </c>
      <c r="K32" s="37" t="s">
        <v>151</v>
      </c>
      <c r="L32" s="37" t="s">
        <v>152</v>
      </c>
      <c r="M32" s="56" t="s">
        <v>182</v>
      </c>
      <c r="N32" s="38"/>
      <c r="P32" s="36"/>
      <c r="Q32" s="36"/>
      <c r="R32" s="36"/>
    </row>
    <row r="33" spans="2:14" ht="21.95" customHeight="1" x14ac:dyDescent="0.25">
      <c r="B33" s="312"/>
      <c r="C33" s="37" t="s">
        <v>167</v>
      </c>
      <c r="D33" s="37" t="s">
        <v>183</v>
      </c>
      <c r="E33" s="37" t="s">
        <v>184</v>
      </c>
      <c r="F33" s="162">
        <v>127.4</v>
      </c>
      <c r="G33" s="37" t="s">
        <v>9</v>
      </c>
      <c r="H33" s="89">
        <v>1</v>
      </c>
      <c r="I33" s="233" t="s">
        <v>150</v>
      </c>
      <c r="J33" s="37">
        <v>20</v>
      </c>
      <c r="K33" s="37" t="s">
        <v>151</v>
      </c>
      <c r="L33" s="37" t="s">
        <v>152</v>
      </c>
      <c r="M33" s="56" t="s">
        <v>185</v>
      </c>
      <c r="N33" s="38"/>
    </row>
    <row r="34" spans="2:14" ht="21.95" customHeight="1" x14ac:dyDescent="0.25">
      <c r="B34" s="312"/>
      <c r="C34" s="37" t="s">
        <v>167</v>
      </c>
      <c r="D34" s="37" t="s">
        <v>186</v>
      </c>
      <c r="E34" s="37" t="s">
        <v>187</v>
      </c>
      <c r="F34" s="162">
        <v>184.5</v>
      </c>
      <c r="G34" s="37" t="s">
        <v>9</v>
      </c>
      <c r="H34" s="89">
        <v>1</v>
      </c>
      <c r="I34" s="233" t="s">
        <v>150</v>
      </c>
      <c r="J34" s="37">
        <v>20</v>
      </c>
      <c r="K34" s="37" t="s">
        <v>151</v>
      </c>
      <c r="L34" s="37" t="s">
        <v>152</v>
      </c>
      <c r="M34" s="56" t="s">
        <v>188</v>
      </c>
      <c r="N34" s="38"/>
    </row>
    <row r="35" spans="2:14" ht="20.25" x14ac:dyDescent="0.25">
      <c r="B35" s="312"/>
      <c r="C35" s="37" t="s">
        <v>167</v>
      </c>
      <c r="D35" s="37" t="s">
        <v>88</v>
      </c>
      <c r="E35" s="37" t="s">
        <v>189</v>
      </c>
      <c r="F35" s="37">
        <v>256</v>
      </c>
      <c r="G35" s="37" t="s">
        <v>9</v>
      </c>
      <c r="H35" s="89">
        <v>1</v>
      </c>
      <c r="I35" s="233" t="s">
        <v>150</v>
      </c>
      <c r="J35" s="37" t="s">
        <v>190</v>
      </c>
      <c r="K35" s="37" t="s">
        <v>151</v>
      </c>
      <c r="L35" s="37" t="s">
        <v>152</v>
      </c>
      <c r="M35" s="56" t="s">
        <v>191</v>
      </c>
      <c r="N35" s="38"/>
    </row>
    <row r="36" spans="2:14" ht="20.25" x14ac:dyDescent="0.25">
      <c r="B36" s="312"/>
      <c r="C36" s="37" t="s">
        <v>167</v>
      </c>
      <c r="D36" s="37" t="s">
        <v>93</v>
      </c>
      <c r="E36" s="37" t="s">
        <v>192</v>
      </c>
      <c r="F36" s="37">
        <v>392</v>
      </c>
      <c r="G36" s="37">
        <v>688</v>
      </c>
      <c r="H36" s="89">
        <v>1</v>
      </c>
      <c r="I36" s="233" t="s">
        <v>150</v>
      </c>
      <c r="J36" s="37" t="s">
        <v>193</v>
      </c>
      <c r="K36" s="37" t="s">
        <v>151</v>
      </c>
      <c r="L36" s="37" t="s">
        <v>152</v>
      </c>
      <c r="M36" s="56" t="s">
        <v>194</v>
      </c>
      <c r="N36" s="38"/>
    </row>
    <row r="37" spans="2:14" ht="20.25" x14ac:dyDescent="0.25">
      <c r="B37" s="312"/>
      <c r="C37" s="37" t="s">
        <v>167</v>
      </c>
      <c r="D37" s="37" t="s">
        <v>95</v>
      </c>
      <c r="E37" s="37" t="s">
        <v>172</v>
      </c>
      <c r="F37" s="37">
        <v>120</v>
      </c>
      <c r="G37" s="37">
        <v>400</v>
      </c>
      <c r="H37" s="89">
        <v>1</v>
      </c>
      <c r="I37" s="233" t="s">
        <v>150</v>
      </c>
      <c r="J37" s="37">
        <v>20</v>
      </c>
      <c r="K37" s="37" t="s">
        <v>151</v>
      </c>
      <c r="L37" s="37" t="s">
        <v>152</v>
      </c>
      <c r="M37" s="56" t="s">
        <v>195</v>
      </c>
      <c r="N37" s="38"/>
    </row>
    <row r="38" spans="2:14" ht="20.25" x14ac:dyDescent="0.25">
      <c r="B38" s="312"/>
      <c r="C38" s="37" t="s">
        <v>17</v>
      </c>
      <c r="D38" s="37" t="s">
        <v>98</v>
      </c>
      <c r="E38" s="37" t="s">
        <v>99</v>
      </c>
      <c r="F38" s="37">
        <v>225</v>
      </c>
      <c r="G38" s="37">
        <v>200</v>
      </c>
      <c r="H38" s="89">
        <v>0.72</v>
      </c>
      <c r="I38" s="37" t="s">
        <v>154</v>
      </c>
      <c r="J38" s="37" t="s">
        <v>9</v>
      </c>
      <c r="K38" s="37" t="s">
        <v>9</v>
      </c>
      <c r="L38" s="37" t="s">
        <v>9</v>
      </c>
      <c r="M38" s="56" t="s">
        <v>9</v>
      </c>
      <c r="N38" s="38" t="s">
        <v>196</v>
      </c>
    </row>
    <row r="39" spans="2:14" ht="20.25" x14ac:dyDescent="0.25">
      <c r="B39" s="312"/>
      <c r="C39" s="37" t="s">
        <v>17</v>
      </c>
      <c r="D39" s="37" t="s">
        <v>197</v>
      </c>
      <c r="E39" s="37" t="s">
        <v>198</v>
      </c>
      <c r="F39" s="37" t="s">
        <v>9</v>
      </c>
      <c r="G39" s="37">
        <v>400</v>
      </c>
      <c r="H39" s="89">
        <v>1</v>
      </c>
      <c r="I39" s="37" t="s">
        <v>154</v>
      </c>
      <c r="J39" s="37" t="s">
        <v>9</v>
      </c>
      <c r="K39" s="37" t="s">
        <v>9</v>
      </c>
      <c r="L39" s="37" t="s">
        <v>9</v>
      </c>
      <c r="M39" s="56" t="s">
        <v>9</v>
      </c>
      <c r="N39" s="38"/>
    </row>
    <row r="40" spans="2:14" ht="20.25" x14ac:dyDescent="0.25">
      <c r="B40" s="312"/>
      <c r="C40" s="37" t="s">
        <v>32</v>
      </c>
      <c r="D40" s="37" t="s">
        <v>199</v>
      </c>
      <c r="E40" s="37" t="s">
        <v>32</v>
      </c>
      <c r="F40" s="37" t="s">
        <v>9</v>
      </c>
      <c r="G40" s="37">
        <v>293</v>
      </c>
      <c r="H40" s="89">
        <v>0.83</v>
      </c>
      <c r="I40" s="233" t="s">
        <v>175</v>
      </c>
      <c r="J40" s="37" t="s">
        <v>9</v>
      </c>
      <c r="K40" s="37" t="s">
        <v>9</v>
      </c>
      <c r="L40" s="37" t="s">
        <v>9</v>
      </c>
      <c r="M40" s="56" t="s">
        <v>9</v>
      </c>
      <c r="N40" s="53" t="s">
        <v>294</v>
      </c>
    </row>
    <row r="41" spans="2:14" ht="20.25" x14ac:dyDescent="0.25">
      <c r="B41" s="312"/>
      <c r="C41" s="37" t="s">
        <v>32</v>
      </c>
      <c r="D41" s="37" t="s">
        <v>200</v>
      </c>
      <c r="E41" s="37" t="s">
        <v>32</v>
      </c>
      <c r="F41" s="37">
        <v>38</v>
      </c>
      <c r="G41" s="37" t="s">
        <v>9</v>
      </c>
      <c r="H41" s="89">
        <v>0.502</v>
      </c>
      <c r="I41" s="233" t="s">
        <v>175</v>
      </c>
      <c r="J41" s="37" t="s">
        <v>9</v>
      </c>
      <c r="K41" s="37" t="s">
        <v>9</v>
      </c>
      <c r="L41" s="37" t="s">
        <v>9</v>
      </c>
      <c r="M41" s="37" t="s">
        <v>9</v>
      </c>
      <c r="N41" s="8"/>
    </row>
    <row r="42" spans="2:14" ht="40.5" x14ac:dyDescent="0.25">
      <c r="B42" s="313"/>
      <c r="C42" s="41" t="s">
        <v>32</v>
      </c>
      <c r="D42" s="41" t="s">
        <v>21</v>
      </c>
      <c r="E42" s="41" t="s">
        <v>32</v>
      </c>
      <c r="F42" s="41">
        <v>8</v>
      </c>
      <c r="G42" s="41">
        <v>25</v>
      </c>
      <c r="H42" s="71">
        <v>0.5</v>
      </c>
      <c r="I42" s="126" t="s">
        <v>175</v>
      </c>
      <c r="J42" s="41" t="s">
        <v>9</v>
      </c>
      <c r="K42" s="41" t="s">
        <v>9</v>
      </c>
      <c r="L42" s="41" t="s">
        <v>9</v>
      </c>
      <c r="M42" s="57" t="s">
        <v>9</v>
      </c>
      <c r="N42" s="53" t="s">
        <v>294</v>
      </c>
    </row>
    <row r="43" spans="2:14" x14ac:dyDescent="0.25">
      <c r="D43" s="279"/>
      <c r="E43" s="278"/>
      <c r="F43" s="277"/>
      <c r="G43" s="277"/>
    </row>
    <row r="44" spans="2:14" x14ac:dyDescent="0.25">
      <c r="D44" s="279"/>
      <c r="E44" s="278"/>
      <c r="F44" s="277"/>
      <c r="G44" s="277"/>
    </row>
    <row r="45" spans="2:14" x14ac:dyDescent="0.25">
      <c r="D45" s="279"/>
      <c r="E45" s="278"/>
      <c r="F45" s="277"/>
      <c r="G45" s="277"/>
    </row>
    <row r="46" spans="2:14" x14ac:dyDescent="0.25"/>
    <row r="47" spans="2:14" x14ac:dyDescent="0.25"/>
    <row r="48" spans="2:14" x14ac:dyDescent="0.25"/>
    <row r="49" x14ac:dyDescent="0.25"/>
    <row r="50" x14ac:dyDescent="0.25"/>
    <row r="51" x14ac:dyDescent="0.25"/>
    <row r="52" x14ac:dyDescent="0.25"/>
    <row r="53" x14ac:dyDescent="0.25"/>
    <row r="54" x14ac:dyDescent="0.25"/>
    <row r="55" x14ac:dyDescent="0.25"/>
  </sheetData>
  <mergeCells count="3">
    <mergeCell ref="B25:B30"/>
    <mergeCell ref="B31:B42"/>
    <mergeCell ref="B7:B24"/>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dimension ref="A1:T41"/>
  <sheetViews>
    <sheetView showGridLines="0" zoomScale="55" zoomScaleNormal="55" workbookViewId="0"/>
  </sheetViews>
  <sheetFormatPr defaultColWidth="0" defaultRowHeight="15" zeroHeight="1" x14ac:dyDescent="0.25"/>
  <cols>
    <col min="1" max="1" width="6.5703125" customWidth="1"/>
    <col min="2" max="2" width="31.5703125" customWidth="1"/>
    <col min="3" max="3" width="25.7109375" customWidth="1"/>
    <col min="4" max="6" width="21.85546875" customWidth="1"/>
    <col min="7" max="7" width="27.85546875" customWidth="1"/>
    <col min="8" max="9" width="17.42578125" hidden="1" customWidth="1"/>
    <col min="10" max="20" width="0" hidden="1" customWidth="1"/>
    <col min="21" max="16384" width="8.7109375" hidden="1"/>
  </cols>
  <sheetData>
    <row r="1" spans="2:20" ht="26.25" x14ac:dyDescent="0.55000000000000004">
      <c r="E1" s="122"/>
      <c r="F1" s="121"/>
    </row>
    <row r="2" spans="2:20" x14ac:dyDescent="0.25"/>
    <row r="3" spans="2:20" s="3" customFormat="1" ht="20.25" x14ac:dyDescent="0.25">
      <c r="B3" s="21" t="s">
        <v>201</v>
      </c>
      <c r="C3" s="21"/>
      <c r="D3" s="21"/>
      <c r="E3" s="21"/>
      <c r="F3" s="22"/>
      <c r="G3"/>
      <c r="H3"/>
      <c r="I3"/>
      <c r="J3"/>
      <c r="K3"/>
      <c r="L3"/>
      <c r="M3"/>
      <c r="N3"/>
      <c r="O3"/>
      <c r="P3"/>
      <c r="Q3"/>
      <c r="R3"/>
      <c r="T3"/>
    </row>
    <row r="4" spans="2:20" x14ac:dyDescent="0.25"/>
    <row r="5" spans="2:20" x14ac:dyDescent="0.25"/>
    <row r="6" spans="2:20" ht="61.5" thickBot="1" x14ac:dyDescent="0.3">
      <c r="B6" s="28" t="s">
        <v>27</v>
      </c>
      <c r="C6" s="2" t="s">
        <v>61</v>
      </c>
      <c r="D6" s="2" t="s">
        <v>62</v>
      </c>
      <c r="E6" s="2" t="s">
        <v>63</v>
      </c>
      <c r="F6" s="2" t="s">
        <v>202</v>
      </c>
    </row>
    <row r="7" spans="2:20" s="153" customFormat="1" ht="21" customHeight="1" thickBot="1" x14ac:dyDescent="0.3">
      <c r="B7" s="132" t="s">
        <v>167</v>
      </c>
      <c r="C7" s="69"/>
      <c r="D7" s="133">
        <v>3606</v>
      </c>
      <c r="E7" s="133">
        <v>8856</v>
      </c>
      <c r="F7" s="134" t="s">
        <v>203</v>
      </c>
    </row>
    <row r="8" spans="2:20" s="153" customFormat="1" ht="21" customHeight="1" x14ac:dyDescent="0.25">
      <c r="B8" s="315" t="s">
        <v>17</v>
      </c>
      <c r="C8" s="135" t="s">
        <v>198</v>
      </c>
      <c r="D8" s="136">
        <v>198</v>
      </c>
      <c r="E8" s="137">
        <v>400</v>
      </c>
      <c r="F8" s="138" t="s">
        <v>203</v>
      </c>
    </row>
    <row r="9" spans="2:20" s="153" customFormat="1" ht="21" customHeight="1" x14ac:dyDescent="0.25">
      <c r="B9" s="316"/>
      <c r="C9" s="139" t="s">
        <v>99</v>
      </c>
      <c r="D9" s="140">
        <v>400</v>
      </c>
      <c r="E9" s="140">
        <v>256</v>
      </c>
      <c r="F9" s="141"/>
    </row>
    <row r="10" spans="2:20" s="153" customFormat="1" ht="21" customHeight="1" thickBot="1" x14ac:dyDescent="0.3">
      <c r="B10" s="317"/>
      <c r="C10" s="142" t="s">
        <v>42</v>
      </c>
      <c r="D10" s="43">
        <f>SUM(D8:D9)</f>
        <v>598</v>
      </c>
      <c r="E10" s="43">
        <f>SUM(E8:E9)</f>
        <v>656</v>
      </c>
      <c r="F10" s="143"/>
    </row>
    <row r="11" spans="2:20" s="153" customFormat="1" ht="21" customHeight="1" x14ac:dyDescent="0.25">
      <c r="B11" s="315" t="s">
        <v>204</v>
      </c>
      <c r="C11" s="144" t="s">
        <v>163</v>
      </c>
      <c r="D11" s="136">
        <v>336</v>
      </c>
      <c r="E11" s="136" t="s">
        <v>9</v>
      </c>
      <c r="F11" s="145" t="s">
        <v>203</v>
      </c>
    </row>
    <row r="12" spans="2:20" s="153" customFormat="1" ht="21" customHeight="1" x14ac:dyDescent="0.25">
      <c r="B12" s="316"/>
      <c r="C12" s="146" t="s">
        <v>77</v>
      </c>
      <c r="D12" s="50">
        <v>0</v>
      </c>
      <c r="E12" s="50" t="s">
        <v>9</v>
      </c>
      <c r="F12" s="147" t="s">
        <v>203</v>
      </c>
    </row>
    <row r="13" spans="2:20" s="153" customFormat="1" ht="21" customHeight="1" thickBot="1" x14ac:dyDescent="0.3">
      <c r="B13" s="317"/>
      <c r="C13" s="142" t="s">
        <v>205</v>
      </c>
      <c r="D13" s="148">
        <f>SUM(D11:D12)</f>
        <v>336</v>
      </c>
      <c r="E13" s="148" t="s">
        <v>9</v>
      </c>
      <c r="F13" s="149" t="s">
        <v>203</v>
      </c>
    </row>
    <row r="14" spans="2:20" s="153" customFormat="1" ht="21" customHeight="1" thickBot="1" x14ac:dyDescent="0.3">
      <c r="B14" s="132" t="s">
        <v>32</v>
      </c>
      <c r="C14" s="69"/>
      <c r="D14" s="133">
        <v>153</v>
      </c>
      <c r="E14" s="133">
        <v>2979</v>
      </c>
      <c r="F14" s="134" t="s">
        <v>203</v>
      </c>
    </row>
    <row r="15" spans="2:20" s="153" customFormat="1" ht="21" customHeight="1" x14ac:dyDescent="0.25">
      <c r="B15" s="150" t="s">
        <v>22</v>
      </c>
      <c r="C15" s="151"/>
      <c r="D15" s="113">
        <f>SUM(D7,D10,D14,D13)</f>
        <v>4693</v>
      </c>
      <c r="E15" s="113">
        <f>SUM(E7,E10,E14,E13)</f>
        <v>12491</v>
      </c>
      <c r="F15" s="152"/>
    </row>
    <row r="16" spans="2:20" x14ac:dyDescent="0.25"/>
    <row r="17" spans="2:6" x14ac:dyDescent="0.25"/>
    <row r="18" spans="2:6" ht="20.25" x14ac:dyDescent="0.25">
      <c r="B18" s="21" t="s">
        <v>206</v>
      </c>
      <c r="C18" s="21"/>
      <c r="D18" s="21"/>
      <c r="E18" s="21"/>
      <c r="F18" s="22"/>
    </row>
    <row r="19" spans="2:6" x14ac:dyDescent="0.25"/>
    <row r="20" spans="2:6" x14ac:dyDescent="0.25"/>
    <row r="21" spans="2:6" ht="61.5" thickBot="1" x14ac:dyDescent="0.3">
      <c r="B21" s="28" t="s">
        <v>27</v>
      </c>
      <c r="C21" s="2" t="s">
        <v>61</v>
      </c>
      <c r="D21" s="2" t="s">
        <v>62</v>
      </c>
      <c r="E21" s="2" t="s">
        <v>63</v>
      </c>
      <c r="F21" s="2" t="s">
        <v>202</v>
      </c>
    </row>
    <row r="22" spans="2:6" ht="20.25" customHeight="1" thickBot="1" x14ac:dyDescent="0.3">
      <c r="B22" s="132" t="s">
        <v>167</v>
      </c>
      <c r="C22" s="69"/>
      <c r="D22" s="133">
        <v>8948</v>
      </c>
      <c r="E22" s="133">
        <v>8000</v>
      </c>
      <c r="F22" s="134" t="s">
        <v>203</v>
      </c>
    </row>
    <row r="23" spans="2:6" ht="20.25" customHeight="1" x14ac:dyDescent="0.25">
      <c r="B23" s="315" t="s">
        <v>17</v>
      </c>
      <c r="C23" s="135" t="s">
        <v>198</v>
      </c>
      <c r="D23" s="137">
        <v>211.4</v>
      </c>
      <c r="E23" s="137">
        <v>347.5</v>
      </c>
      <c r="F23" s="138" t="s">
        <v>207</v>
      </c>
    </row>
    <row r="24" spans="2:6" ht="20.25" customHeight="1" thickBot="1" x14ac:dyDescent="0.3">
      <c r="B24" s="316"/>
      <c r="C24" s="154" t="s">
        <v>99</v>
      </c>
      <c r="D24" s="155">
        <v>100</v>
      </c>
      <c r="E24" s="155">
        <v>0</v>
      </c>
      <c r="F24" s="149" t="s">
        <v>203</v>
      </c>
    </row>
    <row r="25" spans="2:6" ht="20.25" customHeight="1" thickBot="1" x14ac:dyDescent="0.3">
      <c r="B25" s="317"/>
      <c r="C25" s="142" t="s">
        <v>42</v>
      </c>
      <c r="D25" s="43">
        <f>SUM(D23:D24)</f>
        <v>311.39999999999998</v>
      </c>
      <c r="E25" s="43">
        <f>SUM(E23:E24)</f>
        <v>347.5</v>
      </c>
      <c r="F25" s="143"/>
    </row>
    <row r="26" spans="2:6" ht="20.25" customHeight="1" x14ac:dyDescent="0.25">
      <c r="B26" s="315" t="s">
        <v>204</v>
      </c>
      <c r="C26" s="144" t="s">
        <v>163</v>
      </c>
      <c r="D26" s="136">
        <v>179</v>
      </c>
      <c r="E26" s="136" t="s">
        <v>9</v>
      </c>
      <c r="F26" s="145" t="s">
        <v>208</v>
      </c>
    </row>
    <row r="27" spans="2:6" ht="20.25" customHeight="1" x14ac:dyDescent="0.25">
      <c r="B27" s="316"/>
      <c r="C27" s="146" t="s">
        <v>77</v>
      </c>
      <c r="D27" s="50">
        <v>180</v>
      </c>
      <c r="E27" s="50" t="s">
        <v>9</v>
      </c>
      <c r="F27" s="147" t="s">
        <v>203</v>
      </c>
    </row>
    <row r="28" spans="2:6" ht="20.25" customHeight="1" x14ac:dyDescent="0.25">
      <c r="B28" s="316"/>
      <c r="C28" s="139" t="s">
        <v>81</v>
      </c>
      <c r="D28" s="50">
        <v>200</v>
      </c>
      <c r="E28" s="50" t="s">
        <v>9</v>
      </c>
      <c r="F28" s="141" t="s">
        <v>207</v>
      </c>
    </row>
    <row r="29" spans="2:6" ht="20.25" customHeight="1" thickBot="1" x14ac:dyDescent="0.3">
      <c r="B29" s="317"/>
      <c r="C29" s="142" t="s">
        <v>205</v>
      </c>
      <c r="D29" s="148">
        <f>SUM(D26:D28)</f>
        <v>559</v>
      </c>
      <c r="E29" s="155" t="s">
        <v>9</v>
      </c>
      <c r="F29" s="149" t="s">
        <v>208</v>
      </c>
    </row>
    <row r="30" spans="2:6" ht="20.25" customHeight="1" thickBot="1" x14ac:dyDescent="0.3">
      <c r="B30" s="132" t="s">
        <v>32</v>
      </c>
      <c r="C30" s="69"/>
      <c r="D30" s="133">
        <v>730.4</v>
      </c>
      <c r="E30" s="133">
        <v>4255</v>
      </c>
      <c r="F30" s="134" t="s">
        <v>208</v>
      </c>
    </row>
    <row r="31" spans="2:6" ht="20.25" customHeight="1" x14ac:dyDescent="0.25">
      <c r="B31" s="150" t="s">
        <v>22</v>
      </c>
      <c r="C31" s="151"/>
      <c r="D31" s="113">
        <f>SUM(D22,D25,D30,D29)</f>
        <v>10548.8</v>
      </c>
      <c r="E31" s="113">
        <f>SUM(E22,E25,E30,E29)</f>
        <v>12602.5</v>
      </c>
      <c r="F31" s="152"/>
    </row>
    <row r="32" spans="2:6" x14ac:dyDescent="0.25"/>
    <row r="33" x14ac:dyDescent="0.25"/>
    <row r="34" x14ac:dyDescent="0.25"/>
    <row r="35" x14ac:dyDescent="0.25"/>
    <row r="36" x14ac:dyDescent="0.25"/>
    <row r="37" x14ac:dyDescent="0.25"/>
    <row r="38" x14ac:dyDescent="0.25"/>
    <row r="39" x14ac:dyDescent="0.25"/>
    <row r="40" x14ac:dyDescent="0.25"/>
    <row r="41" x14ac:dyDescent="0.25"/>
  </sheetData>
  <mergeCells count="4">
    <mergeCell ref="B26:B29"/>
    <mergeCell ref="B23:B25"/>
    <mergeCell ref="B8:B10"/>
    <mergeCell ref="B11:B13"/>
  </mergeCells>
  <pageMargins left="0.7" right="0.7" top="0.75" bottom="0.75" header="0.3" footer="0.3"/>
  <pageSetup paperSize="9" scale="68" orientation="portrait" r:id="rId1"/>
  <ignoredErrors>
    <ignoredError sqref="D25"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dimension ref="A1:U38"/>
  <sheetViews>
    <sheetView showGridLines="0" zoomScale="55" zoomScaleNormal="55" workbookViewId="0"/>
  </sheetViews>
  <sheetFormatPr defaultColWidth="0" defaultRowHeight="15" zeroHeight="1" x14ac:dyDescent="0.25"/>
  <cols>
    <col min="1" max="17" width="8.7109375" customWidth="1"/>
    <col min="18" max="20" width="8.7109375" hidden="1" customWidth="1"/>
    <col min="21" max="21" width="8.7109375" customWidth="1"/>
    <col min="22" max="16384" width="8.7109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customFormat="1" x14ac:dyDescent="0.25"/>
    <row r="37" customFormat="1" x14ac:dyDescent="0.25"/>
    <row r="38" customFormat="1" x14ac:dyDescent="0.2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4" ma:contentTypeDescription="Create a new document." ma:contentTypeScope="" ma:versionID="6ff4edbbd31bd87d46ac6f51f4e948b9">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a142b3cc25ed1b366f70c3f0d1e1d150"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2.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3.xml><?xml version="1.0" encoding="utf-8"?>
<ds:datastoreItem xmlns:ds="http://schemas.openxmlformats.org/officeDocument/2006/customXml" ds:itemID="{AF17F6F0-C60C-4943-9A26-4D61E0EDF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Haim Cohen</cp:lastModifiedBy>
  <cp:revision/>
  <dcterms:created xsi:type="dcterms:W3CDTF">2023-02-13T11:51:03Z</dcterms:created>
  <dcterms:modified xsi:type="dcterms:W3CDTF">2024-03-04T07:04:35Z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